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tables/table2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/comment1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ables/table3.xml" ContentType="application/vnd.openxmlformats-officedocument.spreadsheetml.table+xml"/>
  <Override PartName="/xl/worksheets/sheet17.xml" ContentType="application/vnd.openxmlformats-officedocument.spreadsheetml.worksheet+xml"/>
  <Override PartName="/xl/tables/table4.xml" ContentType="application/vnd.openxmlformats-officedocument.spreadsheetml.table+xml"/>
  <Override PartName="/xl/worksheets/sheet18.xml" ContentType="application/vnd.openxmlformats-officedocument.spreadsheetml.worksheet+xml"/>
  <Override PartName="/xl/tables/table5.xml" ContentType="application/vnd.openxmlformats-officedocument.spreadsheetml.table+xml"/>
  <Override PartName="/xl/worksheets/sheet19.xml" ContentType="application/vnd.openxmlformats-officedocument.spreadsheetml.worksheet+xml"/>
  <Override PartName="/xl/tables/table6.xml" ContentType="application/vnd.openxmlformats-officedocument.spreadsheetml.table+xml"/>
  <Override PartName="/xl/worksheets/sheet20.xml" ContentType="application/vnd.openxmlformats-officedocument.spreadsheetml.worksheet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Z_RESUMEN_VISUAL" sheetId="1" state="visible" r:id="rId1"/>
    <sheet xmlns:r="http://schemas.openxmlformats.org/officeDocument/2006/relationships" name="HZ_AUDITORIA" sheetId="2" state="visible" r:id="rId2"/>
    <sheet xmlns:r="http://schemas.openxmlformats.org/officeDocument/2006/relationships" name="INICIO" sheetId="3" state="visible" r:id="rId3"/>
    <sheet xmlns:r="http://schemas.openxmlformats.org/officeDocument/2006/relationships" name="CONTROL_AUDITORIA" sheetId="4" state="visible" r:id="rId4"/>
    <sheet xmlns:r="http://schemas.openxmlformats.org/officeDocument/2006/relationships" name="MAPA_INPUTS" sheetId="5" state="visible" r:id="rId5"/>
    <sheet xmlns:r="http://schemas.openxmlformats.org/officeDocument/2006/relationships" name="CHANGELOG" sheetId="6" state="visible" r:id="rId6"/>
    <sheet xmlns:r="http://schemas.openxmlformats.org/officeDocument/2006/relationships" name="LISTS" sheetId="7" state="hidden" r:id="rId7"/>
    <sheet xmlns:r="http://schemas.openxmlformats.org/officeDocument/2006/relationships" name="INPUT_EMPRESA" sheetId="8" state="visible" r:id="rId8"/>
    <sheet xmlns:r="http://schemas.openxmlformats.org/officeDocument/2006/relationships" name="INPUT_BALANCE" sheetId="9" state="visible" r:id="rId9"/>
    <sheet xmlns:r="http://schemas.openxmlformats.org/officeDocument/2006/relationships" name="MARKET_DATA" sheetId="10" state="visible" r:id="rId10"/>
    <sheet xmlns:r="http://schemas.openxmlformats.org/officeDocument/2006/relationships" name="WACC_CALC" sheetId="11" state="visible" r:id="rId11"/>
    <sheet xmlns:r="http://schemas.openxmlformats.org/officeDocument/2006/relationships" name="CHECKS" sheetId="12" state="visible" r:id="rId12"/>
    <sheet xmlns:r="http://schemas.openxmlformats.org/officeDocument/2006/relationships" name="DASHBOARD" sheetId="13" state="visible" r:id="rId13"/>
    <sheet xmlns:r="http://schemas.openxmlformats.org/officeDocument/2006/relationships" name="SENSITIVITY" sheetId="14" state="visible" r:id="rId14"/>
    <sheet xmlns:r="http://schemas.openxmlformats.org/officeDocument/2006/relationships" name="FUENTES" sheetId="15" state="visible" r:id="rId15"/>
    <sheet xmlns:r="http://schemas.openxmlformats.org/officeDocument/2006/relationships" name="DATA_COUNTRY_RISK" sheetId="16" state="hidden" r:id="rId16"/>
    <sheet xmlns:r="http://schemas.openxmlformats.org/officeDocument/2006/relationships" name="DATA_BETAS_GLOBAL" sheetId="17" state="hidden" r:id="rId17"/>
    <sheet xmlns:r="http://schemas.openxmlformats.org/officeDocument/2006/relationships" name="DATA_BETAS_US" sheetId="18" state="hidden" r:id="rId18"/>
    <sheet xmlns:r="http://schemas.openxmlformats.org/officeDocument/2006/relationships" name="DATA_SYNTHETIC_RATINGS" sheetId="19" state="hidden" r:id="rId19"/>
    <sheet xmlns:r="http://schemas.openxmlformats.org/officeDocument/2006/relationships" name="DATA_SIZE_BENCHMARKS" sheetId="20" state="hidden" r:id="rId20"/>
  </sheets>
  <definedNames/>
  <calcPr calcId="124519" fullCalcOnLoad="1" forceFullCalc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0.00x"/>
    <numFmt numFmtId="166" formatCode="0.0%;[Red](0.0%);-"/>
    <numFmt numFmtId="167" formatCode="0.00x;[Red](0.00x);-"/>
    <numFmt numFmtId="168" formatCode="0.0"/>
  </numFmts>
  <fonts count="11">
    <font>
      <name val="Calibri"/>
      <family val="2"/>
      <color theme="1"/>
      <sz val="11"/>
      <scheme val="minor"/>
    </font>
    <font>
      <b val="1"/>
      <color rgb="0017375E"/>
      <sz val="16"/>
    </font>
    <font>
      <i val="1"/>
      <color rgb="005B6575"/>
    </font>
    <font>
      <b val="1"/>
    </font>
    <font>
      <b val="1"/>
      <color rgb="00FFFFFF"/>
    </font>
    <font>
      <b val="1"/>
      <color rgb="00FFFFFF"/>
      <sz val="16"/>
    </font>
    <font>
      <b val="1"/>
      <color rgb="00FFFFFF"/>
      <sz val="18"/>
    </font>
    <font>
      <b val="1"/>
      <color rgb="00FFFFFF"/>
      <sz val="14"/>
    </font>
    <font>
      <i val="1"/>
      <color rgb="00666666"/>
      <sz val="9"/>
    </font>
    <font>
      <b val="1"/>
      <sz val="12"/>
    </font>
    <font>
      <color rgb="000563C1"/>
      <u val="single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3F4F6"/>
      </patternFill>
    </fill>
    <fill>
      <patternFill patternType="solid">
        <fgColor rgb="00E2F0D9"/>
      </patternFill>
    </fill>
    <fill>
      <patternFill patternType="solid">
        <fgColor rgb="0017375E"/>
      </patternFill>
    </fill>
    <fill>
      <patternFill patternType="solid">
        <fgColor rgb="00DDEBF7"/>
      </patternFill>
    </fill>
    <fill>
      <patternFill patternType="solid">
        <fgColor rgb="001F4E78"/>
      </patternFill>
    </fill>
    <fill>
      <patternFill patternType="solid">
        <fgColor rgb="00EAF2F8"/>
      </patternFill>
    </fill>
    <fill>
      <patternFill patternType="solid">
        <fgColor rgb="00FFFFFF"/>
      </patternFill>
    </fill>
    <fill>
      <patternFill patternType="solid">
        <fgColor rgb="00D9EAF7"/>
      </patternFill>
    </fill>
  </fills>
  <borders count="14">
    <border>
      <left/>
      <right/>
      <top/>
      <bottom/>
      <diagonal/>
    </border>
    <border>
      <bottom style="medium">
        <color rgb="0094A3B8"/>
      </bottom>
    </border>
    <border>
      <left/>
      <right/>
      <top/>
      <bottom style="medium">
        <color rgb="0094A3B8"/>
      </bottom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  <border>
      <right/>
      <bottom style="medium">
        <color rgb="0094A3B8"/>
      </bottom>
    </border>
    <border>
      <left/>
      <right/>
      <top style="thin">
        <color rgb="00D0D7DE"/>
      </top>
      <bottom/>
      <diagonal/>
    </border>
    <border>
      <left/>
      <right style="thin">
        <color rgb="00D0D7DE"/>
      </right>
      <top style="thin">
        <color rgb="00D0D7DE"/>
      </top>
      <bottom/>
      <diagonal/>
    </border>
    <border>
      <left/>
      <right/>
      <top style="thin">
        <color rgb="00D0D7DE"/>
      </top>
      <bottom style="thin">
        <color rgb="00D0D7DE"/>
      </bottom>
      <diagonal/>
    </border>
    <border>
      <left/>
      <right style="thin">
        <color rgb="00D0D7DE"/>
      </right>
      <top style="thin">
        <color rgb="00D0D7DE"/>
      </top>
      <bottom style="thin">
        <color rgb="00D0D7DE"/>
      </bottom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  <border>
      <left/>
      <right/>
      <top style="thin">
        <color rgb="00D9E2F3"/>
      </top>
      <bottom/>
      <diagonal/>
    </border>
    <border>
      <left/>
      <right style="thin">
        <color rgb="00D9E2F3"/>
      </right>
      <top style="thin">
        <color rgb="00D9E2F3"/>
      </top>
      <bottom/>
      <diagonal/>
    </border>
    <border>
      <left/>
      <right/>
      <top style="thin">
        <color rgb="00D9E2F3"/>
      </top>
      <bottom style="thin">
        <color rgb="00D9E2F3"/>
      </bottom>
      <diagonal/>
    </border>
    <border>
      <left/>
      <right style="thin">
        <color rgb="00D9E2F3"/>
      </right>
      <top style="thin">
        <color rgb="00D9E2F3"/>
      </top>
      <bottom style="thin">
        <color rgb="00D9E2F3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1" fillId="0" borderId="0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2" fillId="0" borderId="0" applyProtection="1" pivotButton="0" quotePrefix="0" xfId="0">
      <protection locked="0" hidden="0"/>
    </xf>
    <xf numFmtId="0" fontId="3" fillId="0" borderId="0" applyProtection="1" pivotButton="0" quotePrefix="0" xfId="0">
      <protection locked="0" hidden="0"/>
    </xf>
    <xf numFmtId="10" fontId="0" fillId="0" borderId="0" applyProtection="1" pivotButton="0" quotePrefix="0" xfId="0">
      <protection locked="0" hidden="0"/>
    </xf>
    <xf numFmtId="164" fontId="0" fillId="0" borderId="0" applyProtection="1" pivotButton="0" quotePrefix="0" xfId="0">
      <protection locked="0" hidden="0"/>
    </xf>
    <xf numFmtId="0" fontId="4" fillId="2" borderId="1" applyAlignment="1" applyProtection="1" pivotButton="0" quotePrefix="0" xfId="0">
      <alignment horizontal="left"/>
      <protection locked="0" hidden="0"/>
    </xf>
    <xf numFmtId="0" fontId="0" fillId="0" borderId="2" applyProtection="1" pivotButton="0" quotePrefix="0" xfId="0">
      <protection locked="0" hidden="0"/>
    </xf>
    <xf numFmtId="0" fontId="3" fillId="3" borderId="3" applyProtection="1" pivotButton="0" quotePrefix="0" xfId="0">
      <protection locked="0" hidden="0"/>
    </xf>
    <xf numFmtId="0" fontId="0" fillId="3" borderId="3" applyProtection="1" pivotButton="0" quotePrefix="0" xfId="0">
      <protection locked="0" hidden="0"/>
    </xf>
    <xf numFmtId="0" fontId="0" fillId="3" borderId="3" applyAlignment="1" applyProtection="1" pivotButton="0" quotePrefix="0" xfId="0">
      <alignment wrapText="1"/>
      <protection locked="0" hidden="0"/>
    </xf>
    <xf numFmtId="164" fontId="0" fillId="3" borderId="3" applyProtection="1" pivotButton="0" quotePrefix="0" xfId="0">
      <protection locked="0" hidden="0"/>
    </xf>
    <xf numFmtId="49" fontId="0" fillId="4" borderId="3" applyProtection="1" pivotButton="0" quotePrefix="0" xfId="0">
      <protection locked="0" hidden="0"/>
    </xf>
    <xf numFmtId="0" fontId="0" fillId="4" borderId="3" applyProtection="1" pivotButton="0" quotePrefix="0" xfId="0">
      <protection locked="0" hidden="0"/>
    </xf>
    <xf numFmtId="0" fontId="4" fillId="5" borderId="3" applyAlignment="1" applyProtection="1" pivotButton="0" quotePrefix="0" xfId="0">
      <alignment horizontal="center" vertical="center"/>
      <protection locked="0" hidden="0"/>
    </xf>
    <xf numFmtId="0" fontId="0" fillId="0" borderId="3" applyProtection="1" pivotButton="0" quotePrefix="0" xfId="0">
      <protection locked="0" hidden="0"/>
    </xf>
    <xf numFmtId="164" fontId="0" fillId="0" borderId="3" applyProtection="1" pivotButton="0" quotePrefix="0" xfId="0">
      <protection locked="0" hidden="0"/>
    </xf>
    <xf numFmtId="0" fontId="0" fillId="6" borderId="3" applyAlignment="1" applyProtection="1" pivotButton="0" quotePrefix="0" xfId="0">
      <alignment horizontal="left"/>
      <protection locked="0" hidden="0"/>
    </xf>
    <xf numFmtId="10" fontId="0" fillId="6" borderId="3" applyAlignment="1" applyProtection="1" pivotButton="0" quotePrefix="0" xfId="0">
      <alignment horizontal="left"/>
      <protection locked="0" hidden="0"/>
    </xf>
    <xf numFmtId="0" fontId="0" fillId="3" borderId="3" applyAlignment="1" applyProtection="1" pivotButton="0" quotePrefix="0" xfId="0">
      <alignment horizontal="left"/>
      <protection locked="0" hidden="0"/>
    </xf>
    <xf numFmtId="165" fontId="0" fillId="3" borderId="3" applyAlignment="1" applyProtection="1" pivotButton="0" quotePrefix="0" xfId="0">
      <alignment horizontal="left"/>
      <protection locked="0" hidden="0"/>
    </xf>
    <xf numFmtId="10" fontId="0" fillId="3" borderId="3" applyAlignment="1" applyProtection="1" pivotButton="0" quotePrefix="0" xfId="0">
      <alignment horizontal="left"/>
      <protection locked="0" hidden="0"/>
    </xf>
    <xf numFmtId="165" fontId="0" fillId="6" borderId="3" applyAlignment="1" applyProtection="1" pivotButton="0" quotePrefix="0" xfId="0">
      <alignment horizontal="left"/>
      <protection locked="0" hidden="0"/>
    </xf>
    <xf numFmtId="0" fontId="0" fillId="0" borderId="3" applyAlignment="1" applyProtection="1" pivotButton="0" quotePrefix="0" xfId="0">
      <alignment horizontal="left"/>
      <protection locked="0" hidden="0"/>
    </xf>
    <xf numFmtId="10" fontId="0" fillId="4" borderId="3" applyAlignment="1" applyProtection="1" pivotButton="0" quotePrefix="0" xfId="0">
      <alignment horizontal="left"/>
      <protection locked="0" hidden="0"/>
    </xf>
    <xf numFmtId="165" fontId="0" fillId="4" borderId="3" applyAlignment="1" applyProtection="1" pivotButton="0" quotePrefix="0" xfId="0">
      <alignment horizontal="left"/>
      <protection locked="0" hidden="0"/>
    </xf>
    <xf numFmtId="4" fontId="0" fillId="6" borderId="3" applyProtection="1" pivotButton="0" quotePrefix="0" xfId="0">
      <protection locked="0" hidden="0"/>
    </xf>
    <xf numFmtId="4" fontId="0" fillId="4" borderId="3" applyProtection="1" pivotButton="0" quotePrefix="0" xfId="0">
      <protection locked="0" hidden="0"/>
    </xf>
    <xf numFmtId="165" fontId="0" fillId="4" borderId="3" applyProtection="1" pivotButton="0" quotePrefix="0" xfId="0">
      <protection locked="0" hidden="0"/>
    </xf>
    <xf numFmtId="10" fontId="0" fillId="4" borderId="3" applyProtection="1" pivotButton="0" quotePrefix="0" xfId="0">
      <protection locked="0" hidden="0"/>
    </xf>
    <xf numFmtId="164" fontId="0" fillId="4" borderId="3" applyProtection="1" pivotButton="0" quotePrefix="0" xfId="0">
      <protection locked="0" hidden="0"/>
    </xf>
    <xf numFmtId="10" fontId="0" fillId="3" borderId="3" applyProtection="1" pivotButton="0" quotePrefix="0" xfId="0">
      <protection locked="0" hidden="0"/>
    </xf>
    <xf numFmtId="10" fontId="0" fillId="0" borderId="3" applyProtection="1" pivotButton="0" quotePrefix="0" xfId="0">
      <protection locked="0" hidden="0"/>
    </xf>
    <xf numFmtId="0" fontId="3" fillId="3" borderId="3" applyAlignment="1" applyProtection="1" pivotButton="0" quotePrefix="0" xfId="0">
      <alignment horizontal="left"/>
      <protection locked="0" hidden="0"/>
    </xf>
    <xf numFmtId="165" fontId="0" fillId="0" borderId="3" applyProtection="1" pivotButton="0" quotePrefix="0" xfId="0">
      <protection locked="0" hidden="0"/>
    </xf>
    <xf numFmtId="0" fontId="4" fillId="5" borderId="3" applyProtection="1" pivotButton="0" quotePrefix="0" xfId="0">
      <protection locked="0" hidden="0"/>
    </xf>
    <xf numFmtId="0" fontId="3" fillId="3" borderId="0" applyProtection="1" pivotButton="0" quotePrefix="0" xfId="0">
      <protection locked="0" hidden="0"/>
    </xf>
    <xf numFmtId="0" fontId="5" fillId="2" borderId="0" applyAlignment="1" applyProtection="1" pivotButton="0" quotePrefix="0" xfId="0">
      <alignment horizontal="center" vertical="center"/>
      <protection locked="0" hidden="0"/>
    </xf>
    <xf numFmtId="0" fontId="5" fillId="5" borderId="0" applyAlignment="1" applyProtection="1" pivotButton="0" quotePrefix="0" xfId="0">
      <alignment horizontal="center" vertical="center"/>
      <protection locked="0" hidden="0"/>
    </xf>
    <xf numFmtId="10" fontId="6" fillId="5" borderId="0" applyAlignment="1" applyProtection="1" pivotButton="0" quotePrefix="0" xfId="0">
      <alignment horizontal="center" vertical="center"/>
      <protection locked="0" hidden="0"/>
    </xf>
    <xf numFmtId="165" fontId="6" fillId="5" borderId="0" applyAlignment="1" applyProtection="1" pivotButton="0" quotePrefix="0" xfId="0">
      <alignment horizontal="center" vertical="center"/>
      <protection locked="0" hidden="0"/>
    </xf>
    <xf numFmtId="4" fontId="0" fillId="0" borderId="3" applyProtection="1" pivotButton="0" quotePrefix="0" xfId="0">
      <protection locked="0" hidden="0"/>
    </xf>
    <xf numFmtId="0" fontId="7" fillId="7" borderId="9" applyAlignment="1" pivotButton="0" quotePrefix="0" xfId="0">
      <alignment horizontal="left" vertical="center"/>
    </xf>
    <xf numFmtId="0" fontId="8" fillId="3" borderId="0" pivotButton="0" quotePrefix="0" xfId="0"/>
    <xf numFmtId="0" fontId="3" fillId="8" borderId="9" applyAlignment="1" pivotButton="0" quotePrefix="0" xfId="0">
      <alignment horizontal="left"/>
    </xf>
    <xf numFmtId="0" fontId="9" fillId="9" borderId="9" applyAlignment="1" pivotButton="0" quotePrefix="0" xfId="0">
      <alignment horizontal="center"/>
    </xf>
    <xf numFmtId="166" fontId="9" fillId="9" borderId="9" applyAlignment="1" pivotButton="0" quotePrefix="0" xfId="0">
      <alignment horizontal="center"/>
    </xf>
    <xf numFmtId="167" fontId="9" fillId="9" borderId="9" applyAlignment="1" pivotButton="0" quotePrefix="0" xfId="0">
      <alignment horizontal="center"/>
    </xf>
    <xf numFmtId="164" fontId="9" fillId="9" borderId="9" applyAlignment="1" pivotButton="0" quotePrefix="0" xfId="0">
      <alignment horizontal="center"/>
    </xf>
    <xf numFmtId="0" fontId="3" fillId="10" borderId="9" applyAlignment="1" pivotButton="0" quotePrefix="0" xfId="0">
      <alignment horizontal="left" vertical="center"/>
    </xf>
    <xf numFmtId="0" fontId="10" fillId="0" borderId="0" pivotButton="0" quotePrefix="0" xfId="0"/>
    <xf numFmtId="0" fontId="0" fillId="0" borderId="9" pivotButton="0" quotePrefix="0" xfId="0"/>
    <xf numFmtId="166" fontId="0" fillId="0" borderId="9" pivotButton="0" quotePrefix="0" xfId="0"/>
    <xf numFmtId="168" fontId="0" fillId="0" borderId="9" pivotButton="0" quotePrefix="0" xfId="0"/>
    <xf numFmtId="0" fontId="3" fillId="4" borderId="9" pivotButton="0" quotePrefix="0" xfId="0"/>
    <xf numFmtId="168" fontId="3" fillId="4" borderId="9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9" applyAlignment="1" pivotButton="0" quotePrefix="0" xfId="0">
      <alignment wrapText="1"/>
    </xf>
    <xf numFmtId="0" fontId="10" fillId="0" borderId="9" pivotButton="0" quotePrefix="0" xfId="0"/>
    <xf numFmtId="0" fontId="4" fillId="2" borderId="4" applyAlignment="1" applyProtection="1" pivotButton="0" quotePrefix="0" xfId="0">
      <alignment horizontal="left"/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</cellXfs>
  <cellStyles count="1">
    <cellStyle name="Normal" xfId="0" builtinId="0" hidden="0"/>
  </cellStyles>
  <dxfs count="3">
    <dxf>
      <fill>
        <patternFill patternType="solid">
          <fgColor rgb="00FDE7E9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E2F0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Sensibilidad vs base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'HZ_RESUMEN_VISUAL'!B17</f>
            </strRef>
          </tx>
          <spPr>
            <a:ln xmlns:a="http://schemas.openxmlformats.org/drawingml/2006/main">
              <a:prstDash val="solid"/>
            </a:ln>
          </spPr>
          <cat>
            <numRef>
              <f>'HZ_RESUMEN_VISUAL'!$A$18:$A$23</f>
            </numRef>
          </cat>
          <val>
            <numRef>
              <f>'HZ_RESUMEN_VISUAL'!$B$18:$B$23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Capital structure</a:t>
            </a:r>
          </a:p>
        </rich>
      </tx>
    </title>
    <plotArea>
      <pieChart>
        <varyColors val="1"/>
        <ser>
          <idx val="0"/>
          <order val="0"/>
          <tx>
            <strRef>
              <f>'HZ_RESUMEN_VISUAL'!K17</f>
            </strRef>
          </tx>
          <spPr>
            <a:ln xmlns:a="http://schemas.openxmlformats.org/drawingml/2006/main">
              <a:prstDash val="solid"/>
            </a:ln>
          </spPr>
          <cat>
            <numRef>
              <f>'HZ_RESUMEN_VISUAL'!$J$18:$J$19</f>
            </numRef>
          </cat>
          <val>
            <numRef>
              <f>'HZ_RESUMEN_VISUAL'!$K$18:$K$19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8" authorId="0" shapeId="0">
      <text>
        <t>GLOBAL suele ser la mejor opcion para companias fuera de Estados Unidos; US sirve para comparables puramente domesticos.</t>
      </text>
    </comment>
    <comment ref="B9" authorId="0" shapeId="0">
      <text>
        <t>NON_FINANCIAL usa la tabla Damodaran de cobertura para companias operativas; FINANCIAL usa la tabla especifica de entidades financieras.</t>
      </text>
    </comment>
    <comment ref="B10" authorId="0" shapeId="0">
      <text>
        <t>El benchmark de tamano solo se usa como respaldo cuando la caja observada no esta disponible o no es consistente.</t>
      </text>
    </comment>
    <comment ref="B11" authorId="0" shapeId="0">
      <text>
        <t>Si la dejas vacia, el modelo usa la tasa corporativa de referencia del pais tomada desde la base Damodaran.</t>
      </text>
    </comment>
    <comment ref="B17" authorId="0" shapeId="0">
      <text>
        <t>Si la dejas vacia, el modelo usa la D/E observada con equity de mercado y deuda financiera ingresados en INPUT_BALANCE.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15</row>
      <rowOff>0</rowOff>
    </from>
    <ext cx="3240000" cy="21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19</row>
      <rowOff>0</rowOff>
    </from>
    <ext cx="2520000" cy="21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_input_map" displayName="tbl_input_map" ref="A4:F17" headerRowCount="1">
  <autoFilter ref="A4:F17"/>
  <tableColumns count="6">
    <tableColumn id="1" name="Sheet"/>
    <tableColumn id="2" name="Cell"/>
    <tableColumn id="3" name="Field"/>
    <tableColumn id="4" name="Required"/>
    <tableColumn id="5" name="Units"/>
    <tableColumn id="6" name="What to ent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_changelog" displayName="tbl_changelog" ref="A4:D7" headerRowCount="1">
  <autoFilter ref="A4:D7"/>
  <tableColumns count="4">
    <tableColumn id="1" name="Version"/>
    <tableColumn id="2" name="Date"/>
    <tableColumn id="3" name="Change"/>
    <tableColumn id="4" name="Why it matt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_COUNTRY_RISK" displayName="tbl_COUNTRY_RISK" ref="A2:M181" headerRowCount="1">
  <autoFilter ref="A2:M181"/>
  <tableColumns count="13">
    <tableColumn id="1" name="Country"/>
    <tableColumn id="2" name="Rating"/>
    <tableColumn id="3" name="DefaultSpread"/>
    <tableColumn id="4" name="CountryRiskPremium"/>
    <tableColumn id="5" name="EquityRiskPremium"/>
    <tableColumn id="6" name="CorporateTaxRate"/>
    <tableColumn id="7" name="SovereignCDS"/>
    <tableColumn id="8" name="EquityRiskPremium_CDS"/>
    <tableColumn id="9" name="MatureMarketERP"/>
    <tableColumn id="10" name="CountryRiskPremium_CDS"/>
    <tableColumn id="11" name="Region"/>
    <tableColumn id="12" name="SourceDate"/>
    <tableColumn id="13" name="SourceUR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bl_BETAS_GLOBAL" displayName="tbl_BETAS_GLOBAL" ref="A2:N98" headerRowCount="1">
  <autoFilter ref="A2:N98"/>
  <tableColumns count="14">
    <tableColumn id="1" name="Sector"/>
    <tableColumn id="2" name="Firms"/>
    <tableColumn id="3" name="LeveredBeta"/>
    <tableColumn id="4" name="DebtToEquity"/>
    <tableColumn id="5" name="EffectiveTaxRate"/>
    <tableColumn id="6" name="UnleveredBeta"/>
    <tableColumn id="7" name="CashFirmValue"/>
    <tableColumn id="8" name="CashAdjustedUnleveredBeta"/>
    <tableColumn id="9" name="HiLoRisk"/>
    <tableColumn id="10" name="StdDevEquity"/>
    <tableColumn id="11" name="StdDevOperatingIncome"/>
    <tableColumn id="12" name="Scope"/>
    <tableColumn id="13" name="SourceDate"/>
    <tableColumn id="14" name="SourceUR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bl_BETAS_US" displayName="tbl_BETAS_US" ref="A2:N98" headerRowCount="1">
  <autoFilter ref="A2:N98"/>
  <tableColumns count="14">
    <tableColumn id="1" name="Sector"/>
    <tableColumn id="2" name="Firms"/>
    <tableColumn id="3" name="LeveredBeta"/>
    <tableColumn id="4" name="DebtToEquity"/>
    <tableColumn id="5" name="EffectiveTaxRate"/>
    <tableColumn id="6" name="UnleveredBeta"/>
    <tableColumn id="7" name="CashFirmValue"/>
    <tableColumn id="8" name="CashAdjustedUnleveredBeta"/>
    <tableColumn id="9" name="HiLoRisk"/>
    <tableColumn id="10" name="StdDevEquity"/>
    <tableColumn id="11" name="StdDevOperatingIncome"/>
    <tableColumn id="12" name="Scope"/>
    <tableColumn id="13" name="SourceDate"/>
    <tableColumn id="14" name="SourceUR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bl_SYNTHETIC_RATINGS" displayName="tbl_SYNTHETIC_RATINGS" ref="A2:G32" headerRowCount="1">
  <autoFilter ref="A2:G32"/>
  <tableColumns count="7">
    <tableColumn id="1" name="CompanyType"/>
    <tableColumn id="2" name="LowerBound"/>
    <tableColumn id="3" name="UpperBound"/>
    <tableColumn id="4" name="Rating"/>
    <tableColumn id="5" name="Spread"/>
    <tableColumn id="6" name="SourceURL"/>
    <tableColumn id="7" name="SourceDat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bl_SIZE_BENCHMARKS" displayName="tbl_SIZE_BENCHMARKS" ref="A2:M13" headerRowCount="1">
  <autoFilter ref="A2:M13"/>
  <tableColumns count="13">
    <tableColumn id="1" name="SizeClass"/>
    <tableColumn id="2" name="Firms"/>
    <tableColumn id="3" name="AggregateMarketCapUSDm"/>
    <tableColumn id="4" name="CashFirmValue"/>
    <tableColumn id="5" name="DebtToCapitalMedian"/>
    <tableColumn id="6" name="MedianBeta"/>
    <tableColumn id="7" name="MarketCorrelationMedian"/>
    <tableColumn id="8" name="StockStdDevMedian"/>
    <tableColumn id="9" name="TotalBeta"/>
    <tableColumn id="10" name="HiLoRiskMedian"/>
    <tableColumn id="11" name="InterestCoverage"/>
    <tableColumn id="12" name="SourceURL"/>
    <tableColumn id="13" name="Source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INPUT_EMPRESA!A1" TargetMode="External" Id="rId1"/><Relationship Type="http://schemas.openxmlformats.org/officeDocument/2006/relationships/hyperlink" Target="#INPUT_BALANCE!A1" TargetMode="External" Id="rId2"/><Relationship Type="http://schemas.openxmlformats.org/officeDocument/2006/relationships/hyperlink" Target="#CHECKS!A1" TargetMode="External" Id="rId3"/><Relationship Type="http://schemas.openxmlformats.org/officeDocument/2006/relationships/hyperlink" Target="#WACC_CALC!A1" TargetMode="External" Id="rId4"/><Relationship Type="http://schemas.openxmlformats.org/officeDocument/2006/relationships/hyperlink" Target="#FUENTES!A1" TargetMode="External" Id="rId5"/><Relationship Type="http://schemas.openxmlformats.org/officeDocument/2006/relationships/drawing" Target="/xl/drawings/drawing1.xml" Id="rId6"/></Relationships>
</file>

<file path=xl/worksheets/_rels/sheet16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17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18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1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2.xml.rels><Relationships xmlns="http://schemas.openxmlformats.org/package/2006/relationships"><Relationship Type="http://schemas.openxmlformats.org/officeDocument/2006/relationships/hyperlink" Target="#HZ_RESUMEN_VISUAL!A1" TargetMode="External" Id="rId1"/><Relationship Type="http://schemas.openxmlformats.org/officeDocument/2006/relationships/hyperlink" Target="#CHECKS!A1" TargetMode="External" Id="rId2"/><Relationship Type="http://schemas.openxmlformats.org/officeDocument/2006/relationships/hyperlink" Target="#INPUT_EMPRESA!A1" TargetMode="External" Id="rId3"/><Relationship Type="http://schemas.openxmlformats.org/officeDocument/2006/relationships/hyperlink" Target="#INPUT_BALANCE!A1" TargetMode="External" Id="rId4"/><Relationship Type="http://schemas.openxmlformats.org/officeDocument/2006/relationships/hyperlink" Target="#WACC_CALC!A1" TargetMode="External" Id="rId5"/></Relationships>
</file>

<file path=xl/worksheets/_rels/sheet20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8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>
      <c r="A1" s="43" t="inlineStr">
        <is>
          <t>Resumen visual | WACC</t>
        </is>
      </c>
      <c r="B1" s="57" t="n"/>
      <c r="C1" s="57" t="n"/>
      <c r="D1" s="57" t="n"/>
      <c r="E1" s="57" t="n"/>
      <c r="F1" s="57" t="n"/>
      <c r="G1" s="57" t="n"/>
      <c r="H1" s="57" t="n"/>
      <c r="I1" s="57" t="n"/>
      <c r="J1" s="57" t="n"/>
      <c r="K1" s="57" t="n"/>
      <c r="L1" s="57" t="n"/>
      <c r="M1" s="58" t="n"/>
    </row>
    <row r="2">
      <c r="A2" s="44" t="inlineStr">
        <is>
          <t>Lectura rápida para usuario final. Revisa CHECKS y luego usa este tablero para comunicar el resultado.</t>
        </is>
      </c>
    </row>
    <row r="4">
      <c r="A4" s="45" t="inlineStr">
        <is>
          <t>Estado modelo</t>
        </is>
      </c>
      <c r="B4" s="46">
        <f>CHECKS!B2</f>
        <v/>
      </c>
      <c r="D4" s="45" t="inlineStr">
        <is>
          <t>WACC</t>
        </is>
      </c>
      <c r="E4" s="47">
        <f>WACC_CALC!B45</f>
        <v/>
      </c>
      <c r="G4" s="45" t="inlineStr">
        <is>
          <t>Cost of Equity</t>
        </is>
      </c>
      <c r="H4" s="47">
        <f>WACC_CALC!B44</f>
        <v/>
      </c>
      <c r="J4" s="45" t="inlineStr">
        <is>
          <t>After-tax Kd</t>
        </is>
      </c>
      <c r="K4" s="47">
        <f>WACC_CALC!B40</f>
        <v/>
      </c>
    </row>
    <row r="7">
      <c r="A7" s="45" t="inlineStr">
        <is>
          <t>Levered Beta</t>
        </is>
      </c>
      <c r="B7" s="48">
        <f>WACC_CALC!B33</f>
        <v/>
      </c>
      <c r="D7" s="45" t="inlineStr">
        <is>
          <t>Weight Equity</t>
        </is>
      </c>
      <c r="E7" s="47">
        <f>WACC_CALC!B42</f>
        <v/>
      </c>
      <c r="G7" s="45" t="inlineStr">
        <is>
          <t>Weight Debt</t>
        </is>
      </c>
      <c r="H7" s="47">
        <f>WACC_CALC!B43</f>
        <v/>
      </c>
      <c r="J7" s="45" t="inlineStr">
        <is>
          <t>Rating sintético</t>
        </is>
      </c>
      <c r="K7" s="46">
        <f>WACC_CALC!B36</f>
        <v/>
      </c>
    </row>
    <row r="10">
      <c r="A10" s="45" t="inlineStr">
        <is>
          <t>Company</t>
        </is>
      </c>
      <c r="B10" s="46">
        <f>INPUT_EMPRESA!B5</f>
        <v/>
      </c>
      <c r="D10" s="45" t="inlineStr">
        <is>
          <t>Country</t>
        </is>
      </c>
      <c r="E10" s="46">
        <f>INPUT_EMPRESA!B6</f>
        <v/>
      </c>
      <c r="G10" s="45" t="inlineStr">
        <is>
          <t>Sector</t>
        </is>
      </c>
      <c r="H10" s="46">
        <f>INPUT_EMPRESA!B7</f>
        <v/>
      </c>
      <c r="J10" s="45" t="inlineStr">
        <is>
          <t>Treasury date</t>
        </is>
      </c>
      <c r="K10" s="49">
        <f>MARKET_DATA!B4</f>
        <v/>
      </c>
    </row>
    <row r="13">
      <c r="A13" s="50" t="inlineStr">
        <is>
          <t>Navegación</t>
        </is>
      </c>
    </row>
    <row r="14">
      <c r="A14" s="51" t="inlineStr">
        <is>
          <t>INPUT_EMPRESA</t>
        </is>
      </c>
      <c r="B14" s="51" t="inlineStr">
        <is>
          <t>INPUT_BALANCE</t>
        </is>
      </c>
      <c r="C14" s="51" t="inlineStr">
        <is>
          <t>CHECKS</t>
        </is>
      </c>
      <c r="D14" s="51" t="inlineStr">
        <is>
          <t>WACC_CALC</t>
        </is>
      </c>
      <c r="E14" s="51" t="inlineStr">
        <is>
          <t>FUENTES</t>
        </is>
      </c>
    </row>
    <row r="17">
      <c r="A17" s="50" t="inlineStr">
        <is>
          <t>Escenario</t>
        </is>
      </c>
      <c r="B17" s="50" t="inlineStr">
        <is>
          <t>Impacto</t>
        </is>
      </c>
      <c r="J17" s="50" t="inlineStr">
        <is>
          <t>Fuente</t>
        </is>
      </c>
      <c r="K17" s="50" t="inlineStr">
        <is>
          <t>Peso</t>
        </is>
      </c>
    </row>
    <row r="18">
      <c r="A18" s="52">
        <f>SENSITIVITY!A4</f>
        <v/>
      </c>
      <c r="B18" s="53">
        <f>SENSITIVITY!C4</f>
        <v/>
      </c>
      <c r="J18" s="52" t="inlineStr">
        <is>
          <t>Equity</t>
        </is>
      </c>
      <c r="K18" s="53">
        <f>WACC_CALC!B42</f>
        <v/>
      </c>
    </row>
    <row r="19">
      <c r="A19" s="52">
        <f>SENSITIVITY!A5</f>
        <v/>
      </c>
      <c r="B19" s="53">
        <f>SENSITIVITY!C5</f>
        <v/>
      </c>
      <c r="J19" s="52" t="inlineStr">
        <is>
          <t>Debt</t>
        </is>
      </c>
      <c r="K19" s="53">
        <f>WACC_CALC!B43</f>
        <v/>
      </c>
    </row>
    <row r="20">
      <c r="A20" s="52">
        <f>SENSITIVITY!A6</f>
        <v/>
      </c>
      <c r="B20" s="53">
        <f>SENSITIVITY!C6</f>
        <v/>
      </c>
    </row>
    <row r="21">
      <c r="A21" s="52">
        <f>SENSITIVITY!A7</f>
        <v/>
      </c>
      <c r="B21" s="53">
        <f>SENSITIVITY!C7</f>
        <v/>
      </c>
    </row>
    <row r="22">
      <c r="A22" s="52">
        <f>SENSITIVITY!A8</f>
        <v/>
      </c>
      <c r="B22" s="53">
        <f>SENSITIVITY!C8</f>
        <v/>
      </c>
    </row>
    <row r="23">
      <c r="A23" s="52">
        <f>SENSITIVITY!A9</f>
        <v/>
      </c>
      <c r="B23" s="53">
        <f>SENSITIVITY!C9</f>
        <v/>
      </c>
    </row>
  </sheetData>
  <mergeCells count="2">
    <mergeCell ref="A2:M2"/>
    <mergeCell ref="A1:M1"/>
  </mergeCells>
  <hyperlinks>
    <hyperlink xmlns:r="http://schemas.openxmlformats.org/officeDocument/2006/relationships" ref="A14" r:id="rId1"/>
    <hyperlink xmlns:r="http://schemas.openxmlformats.org/officeDocument/2006/relationships" ref="B14" r:id="rId2"/>
    <hyperlink xmlns:r="http://schemas.openxmlformats.org/officeDocument/2006/relationships" ref="C14" r:id="rId3"/>
    <hyperlink xmlns:r="http://schemas.openxmlformats.org/officeDocument/2006/relationships" ref="D14" r:id="rId4"/>
    <hyperlink xmlns:r="http://schemas.openxmlformats.org/officeDocument/2006/relationships" ref="E14" r:id="rId5"/>
  </hyperlinks>
  <pageMargins left="0.75" right="0.75" top="1" bottom="1" header="0.5" footer="0.5"/>
  <drawing xmlns:r="http://schemas.openxmlformats.org/officeDocument/2006/relationships" r:id="rId6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2"/>
  <sheetViews>
    <sheetView showGridLines="0" workbookViewId="0">
      <selection activeCell="A1" sqref="A1"/>
    </sheetView>
  </sheetViews>
  <sheetFormatPr baseColWidth="8" defaultRowHeight="15"/>
  <cols>
    <col width="45" customWidth="1" min="1" max="1"/>
    <col width="45" customWidth="1" min="2" max="2"/>
    <col width="45" customWidth="1" min="3" max="3"/>
  </cols>
  <sheetData>
    <row r="1">
      <c r="A1" s="1" t="inlineStr">
        <is>
          <t>Parametros de mercado base</t>
        </is>
      </c>
      <c r="B1" s="2" t="n"/>
      <c r="C1" s="2" t="n"/>
    </row>
    <row r="2">
      <c r="A2" s="3" t="inlineStr">
        <is>
          <t>Treasury se trae directo con STOCKHISTORY; el fallback interno queda oculto.</t>
        </is>
      </c>
      <c r="B2" s="2" t="n"/>
      <c r="C2" s="2" t="n"/>
    </row>
    <row r="3">
      <c r="A3" s="9" t="inlineStr">
        <is>
          <t>Treasury10Y_Used</t>
        </is>
      </c>
      <c r="B3" s="30">
        <f>IFERROR(INDEX(STOCKHISTORY("^TNX",$B$5-45,$B$5,0,0,1),ROWS(STOCKHISTORY("^TNX",$B$5-45,$B$5,0,0,1)),1)/100,$B$10)</f>
        <v/>
      </c>
      <c r="C3" s="11" t="inlineStr">
        <is>
          <t>Auto con STOCKHISTORY(^TNX); si falla, usa fallback interno</t>
        </is>
      </c>
    </row>
    <row r="4">
      <c r="A4" s="9" t="inlineStr">
        <is>
          <t>TreasuryDate_Used</t>
        </is>
      </c>
      <c r="B4" s="31">
        <f>IFERROR(INDEX(STOCKHISTORY("^TNX",$B$5-45,$B$5,0,0,0),ROWS(STOCKHISTORY("^TNX",$B$5-45,$B$5,0,0,0)),1),$B$11)</f>
        <v/>
      </c>
      <c r="C4" s="11" t="inlineStr">
        <is>
          <t>Fecha efectiva usada por el modelo</t>
        </is>
      </c>
    </row>
    <row r="5">
      <c r="A5" s="9" t="inlineStr">
        <is>
          <t>CutoffDate</t>
        </is>
      </c>
      <c r="B5" s="31">
        <f>TODAY()</f>
        <v/>
      </c>
      <c r="C5" s="11" t="inlineStr">
        <is>
          <t>Fecha de corte dinamica del archivo</t>
        </is>
      </c>
    </row>
    <row r="6">
      <c r="A6" s="9" t="inlineStr">
        <is>
          <t>TreasurySource</t>
        </is>
      </c>
      <c r="B6" s="14" t="inlineStr">
        <is>
          <t>Microsoft STOCKHISTORY (^TNX) | Ref. FRED DGS10 | fallback build-time official Treasury</t>
        </is>
      </c>
      <c r="C6" s="11" t="inlineStr">
        <is>
          <t>Fuente operativa del dato</t>
        </is>
      </c>
    </row>
    <row r="7">
      <c r="A7" s="2" t="n"/>
      <c r="B7" s="2" t="n"/>
      <c r="C7" s="2" t="n"/>
    </row>
    <row r="8">
      <c r="A8" s="2" t="n"/>
      <c r="B8" s="2" t="n"/>
      <c r="C8" s="2" t="n"/>
    </row>
    <row r="9">
      <c r="A9" s="2" t="n"/>
      <c r="B9" s="2" t="n"/>
      <c r="C9" s="2" t="n"/>
    </row>
    <row r="10" hidden="1">
      <c r="A10" s="9" t="inlineStr">
        <is>
          <t>FallbackTreasury10Y</t>
        </is>
      </c>
      <c r="B10" s="32" t="n">
        <v>0.0444</v>
      </c>
      <c r="C10" s="11" t="inlineStr">
        <is>
          <t>Ultimo dato build-time</t>
        </is>
      </c>
    </row>
    <row r="11" hidden="1">
      <c r="A11" s="9" t="inlineStr">
        <is>
          <t>FallbackTreasuryDate</t>
        </is>
      </c>
      <c r="B11" s="12" t="n">
        <v>46108</v>
      </c>
      <c r="C11" s="11" t="inlineStr">
        <is>
          <t>Fecha fallback build-time</t>
        </is>
      </c>
    </row>
    <row r="12" hidden="1">
      <c r="A12" s="9" t="inlineStr">
        <is>
          <t>FallbackTreasurySourceURL</t>
        </is>
      </c>
      <c r="B12" s="10" t="inlineStr">
        <is>
          <t>https://home.treasury.gov/resource-center/data-chart-center/interest-rates/TextView?field_tdr_date_value=202603&amp;type=daily_treasury_yield_curve</t>
        </is>
      </c>
      <c r="C12" s="11" t="inlineStr">
        <is>
          <t>Source URL build-time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38" customWidth="1" min="2" max="2"/>
    <col width="30" customWidth="1" min="3" max="3"/>
    <col width="10" customWidth="1" min="4" max="4"/>
  </cols>
  <sheetData>
    <row r="1">
      <c r="A1" s="1" t="inlineStr">
        <is>
          <t>Motor de calculo WACC</t>
        </is>
      </c>
      <c r="B1" s="2" t="n"/>
      <c r="C1" s="2" t="n"/>
      <c r="D1" s="2" t="n"/>
    </row>
    <row r="2">
      <c r="A2" s="3" t="inlineStr">
        <is>
          <t>La logica sigue la secuencia Damodaran: desapalancar -&gt; quitar caja -&gt; reapalancar.</t>
        </is>
      </c>
      <c r="B2" s="2" t="n"/>
      <c r="C2" s="2" t="n"/>
      <c r="D2" s="2" t="n"/>
    </row>
    <row r="3">
      <c r="A3" s="2" t="n"/>
      <c r="B3" s="2" t="n"/>
      <c r="C3" s="2" t="n"/>
      <c r="D3" s="2" t="n"/>
    </row>
    <row r="4">
      <c r="A4" s="61" t="inlineStr">
        <is>
          <t>Mercado y primas</t>
        </is>
      </c>
      <c r="B4" s="8" t="n"/>
      <c r="C4" s="8" t="n"/>
      <c r="D4" s="8" t="n"/>
    </row>
    <row r="5">
      <c r="A5" s="9" t="inlineStr">
        <is>
          <t>Country</t>
        </is>
      </c>
      <c r="B5" s="16">
        <f>INPUT_EMPRESA!B6</f>
        <v/>
      </c>
      <c r="C5" s="16" t="inlineStr">
        <is>
          <t>Input</t>
        </is>
      </c>
      <c r="D5" s="2" t="n"/>
    </row>
    <row r="6">
      <c r="A6" s="9" t="inlineStr">
        <is>
          <t>Sector</t>
        </is>
      </c>
      <c r="B6" s="16">
        <f>INPUT_EMPRESA!B7</f>
        <v/>
      </c>
      <c r="C6" s="16" t="inlineStr">
        <is>
          <t>Input</t>
        </is>
      </c>
      <c r="D6" s="2" t="n"/>
    </row>
    <row r="7">
      <c r="A7" s="9" t="inlineStr">
        <is>
          <t>BetaScope</t>
        </is>
      </c>
      <c r="B7" s="16">
        <f>INPUT_EMPRESA!B8</f>
        <v/>
      </c>
      <c r="C7" s="16" t="inlineStr">
        <is>
          <t>Input</t>
        </is>
      </c>
      <c r="D7" s="2" t="n"/>
    </row>
    <row r="8">
      <c r="A8" s="9" t="inlineStr">
        <is>
          <t>CompanyType</t>
        </is>
      </c>
      <c r="B8" s="16">
        <f>INPUT_EMPRESA!B9</f>
        <v/>
      </c>
      <c r="C8" s="16" t="inlineStr">
        <is>
          <t>Input</t>
        </is>
      </c>
      <c r="D8" s="2" t="n"/>
    </row>
    <row r="9">
      <c r="A9" s="9" t="inlineStr">
        <is>
          <t>TaxRate_Used</t>
        </is>
      </c>
      <c r="B9" s="33">
        <f>IF(INPUT_EMPRESA!B11&gt;0,INPUT_EMPRESA!B11,INPUT_EMPRESA!B33)</f>
        <v/>
      </c>
      <c r="C9" s="16" t="inlineStr">
        <is>
          <t>Input o pais</t>
        </is>
      </c>
      <c r="D9" s="2" t="n"/>
    </row>
    <row r="10">
      <c r="A10" s="9" t="inlineStr">
        <is>
          <t>Treasury10Y</t>
        </is>
      </c>
      <c r="B10" s="33">
        <f>MARKET_DATA!B3</f>
        <v/>
      </c>
      <c r="C10" s="16" t="inlineStr">
        <is>
          <t>US Treasury</t>
        </is>
      </c>
      <c r="D10" s="2" t="n"/>
    </row>
    <row r="11">
      <c r="A11" s="9" t="inlineStr">
        <is>
          <t>US_DefaultSpread</t>
        </is>
      </c>
      <c r="B11" s="33">
        <f>IFERROR(INDEX(DATA_COUNTRY_RISK!$C$2:$C$400,MATCH("United States",DATA_COUNTRY_RISK!$A$2:$A$400,0)),0)</f>
        <v/>
      </c>
      <c r="C11" s="16" t="inlineStr">
        <is>
          <t>Damodaran</t>
        </is>
      </c>
      <c r="D11" s="2" t="n"/>
    </row>
    <row r="12">
      <c r="A12" s="9" t="inlineStr">
        <is>
          <t>RiskFree_Used</t>
        </is>
      </c>
      <c r="B12" s="33">
        <f>IFERROR(B10-B11,B10)</f>
        <v/>
      </c>
      <c r="C12" s="16" t="inlineStr">
        <is>
          <t>Damodaran post-downgrade</t>
        </is>
      </c>
      <c r="D12" s="2" t="n"/>
    </row>
    <row r="13">
      <c r="A13" s="9" t="inlineStr">
        <is>
          <t>Country_DefaultSpread</t>
        </is>
      </c>
      <c r="B13" s="33">
        <f>INPUT_EMPRESA!B34</f>
        <v/>
      </c>
      <c r="C13" s="16" t="inlineStr">
        <is>
          <t>Damodaran</t>
        </is>
      </c>
      <c r="D13" s="2" t="n"/>
    </row>
    <row r="14">
      <c r="A14" s="9" t="inlineStr">
        <is>
          <t>Country_CRP_Used</t>
        </is>
      </c>
      <c r="B14" s="33">
        <f>INPUT_EMPRESA!B35</f>
        <v/>
      </c>
      <c r="C14" s="16" t="inlineStr">
        <is>
          <t>Damodaran</t>
        </is>
      </c>
      <c r="D14" s="2" t="n"/>
    </row>
    <row r="15">
      <c r="A15" s="9" t="inlineStr">
        <is>
          <t>MatureERP_Used</t>
        </is>
      </c>
      <c r="B15" s="33">
        <f>INPUT_EMPRESA!B37</f>
        <v/>
      </c>
      <c r="C15" s="16" t="inlineStr">
        <is>
          <t>Damodaran</t>
        </is>
      </c>
      <c r="D15" s="2" t="n"/>
    </row>
    <row r="16">
      <c r="A16" s="9" t="inlineStr">
        <is>
          <t>Country_TotalERP</t>
        </is>
      </c>
      <c r="B16" s="33">
        <f>INPUT_EMPRESA!B36</f>
        <v/>
      </c>
      <c r="C16" s="16" t="inlineStr">
        <is>
          <t>Control</t>
        </is>
      </c>
      <c r="D16" s="2" t="n"/>
    </row>
    <row r="17">
      <c r="A17" s="34" t="inlineStr">
        <is>
          <t>Puente de beta</t>
        </is>
      </c>
      <c r="B17" s="62" t="n"/>
      <c r="C17" s="62" t="n"/>
      <c r="D17" s="63" t="n"/>
    </row>
    <row r="18">
      <c r="A18" s="9" t="inlineStr">
        <is>
          <t>Sector_LeveredBeta</t>
        </is>
      </c>
      <c r="B18" s="35">
        <f>INPUT_EMPRESA!B38</f>
        <v/>
      </c>
      <c r="C18" s="16" t="inlineStr">
        <is>
          <t>Damodaran</t>
        </is>
      </c>
      <c r="D18" s="2" t="n"/>
    </row>
    <row r="19">
      <c r="A19" s="9" t="inlineStr">
        <is>
          <t>Sector_UnleveredBeta</t>
        </is>
      </c>
      <c r="B19" s="35">
        <f>INPUT_EMPRESA!B39</f>
        <v/>
      </c>
      <c r="C19" s="16" t="inlineStr">
        <is>
          <t>Damodaran</t>
        </is>
      </c>
      <c r="D19" s="2" t="n"/>
    </row>
    <row r="20">
      <c r="A20" s="9" t="inlineStr">
        <is>
          <t>Sector_CashAdj_UnleveredBeta</t>
        </is>
      </c>
      <c r="B20" s="35">
        <f>INPUT_EMPRESA!B40</f>
        <v/>
      </c>
      <c r="C20" s="16" t="inlineStr">
        <is>
          <t>Damodaran</t>
        </is>
      </c>
      <c r="D20" s="2" t="n"/>
    </row>
    <row r="21">
      <c r="A21" s="9" t="inlineStr">
        <is>
          <t>Observed_CashFV</t>
        </is>
      </c>
      <c r="B21" s="33">
        <f>INPUT_BALANCE!B17</f>
        <v/>
      </c>
      <c r="C21" s="16" t="inlineStr">
        <is>
          <t>Observed</t>
        </is>
      </c>
      <c r="D21" s="2" t="n"/>
    </row>
    <row r="22">
      <c r="A22" s="9" t="inlineStr">
        <is>
          <t>SizeBenchmark_CashFV</t>
        </is>
      </c>
      <c r="B22" s="33">
        <f>INPUT_EMPRESA!B41</f>
        <v/>
      </c>
      <c r="C22" s="16" t="inlineStr">
        <is>
          <t>Benchmark</t>
        </is>
      </c>
      <c r="D22" s="2" t="n"/>
    </row>
    <row r="23">
      <c r="A23" s="9" t="inlineStr">
        <is>
          <t>Sector_CashAdj_FromModel</t>
        </is>
      </c>
      <c r="B23" s="35">
        <f>IF(B21&gt;0,IFERROR(B19/(1-B21),B20),IFERROR(B19/(1-B22),B20))</f>
        <v/>
      </c>
      <c r="C23" s="16" t="inlineStr">
        <is>
          <t>Damodaran cash removal</t>
        </is>
      </c>
      <c r="D23" s="2" t="n"/>
    </row>
    <row r="24" hidden="1">
      <c r="A24" s="9" t="inlineStr">
        <is>
          <t>Manual_RawBeta</t>
        </is>
      </c>
      <c r="B24" s="35">
        <f>INPUT_EMPRESA!B14</f>
        <v/>
      </c>
      <c r="C24" s="16" t="inlineStr">
        <is>
          <t>Input</t>
        </is>
      </c>
      <c r="D24" s="2" t="n"/>
    </row>
    <row r="25" hidden="1">
      <c r="A25" s="9" t="inlineStr">
        <is>
          <t>Manual_AvgRegression_D_E</t>
        </is>
      </c>
      <c r="B25" s="35">
        <f>INPUT_EMPRESA!B15</f>
        <v/>
      </c>
      <c r="C25" s="16" t="inlineStr">
        <is>
          <t>Input</t>
        </is>
      </c>
      <c r="D25" s="2" t="n"/>
    </row>
    <row r="26" hidden="1">
      <c r="A26" s="9" t="inlineStr">
        <is>
          <t>Manual_AvgRegression_CashFV</t>
        </is>
      </c>
      <c r="B26" s="33">
        <f>INPUT_EMPRESA!B16</f>
        <v/>
      </c>
      <c r="C26" s="16" t="inlineStr">
        <is>
          <t>Input</t>
        </is>
      </c>
      <c r="D26" s="2" t="n"/>
    </row>
    <row r="27" hidden="1">
      <c r="A27" s="9" t="inlineStr">
        <is>
          <t>Manual_UnleveredBeta</t>
        </is>
      </c>
      <c r="B27" s="35">
        <f>IFERROR(B24/(1+(1-B9)*B25),"")</f>
        <v/>
      </c>
      <c r="C27" s="16" t="inlineStr">
        <is>
          <t>Damodaran step 2b</t>
        </is>
      </c>
      <c r="D27" s="2" t="n"/>
    </row>
    <row r="28" hidden="1">
      <c r="A28" s="9" t="inlineStr">
        <is>
          <t>Manual_CashAdj_UnleveredBeta</t>
        </is>
      </c>
      <c r="B28" s="35">
        <f>IFERROR(B27/(1-B26),"")</f>
        <v/>
      </c>
      <c r="C28" s="16" t="inlineStr">
        <is>
          <t>Damodaran step 2d</t>
        </is>
      </c>
      <c r="D28" s="2" t="n"/>
    </row>
    <row r="29">
      <c r="A29" s="9" t="inlineStr">
        <is>
          <t>UnleveredBeta_Selected</t>
        </is>
      </c>
      <c r="B29" s="35">
        <f>B23</f>
        <v/>
      </c>
      <c r="C29" s="16" t="inlineStr">
        <is>
          <t>Damodaran public template</t>
        </is>
      </c>
      <c r="D29" s="2" t="n"/>
    </row>
    <row r="30">
      <c r="A30" s="9" t="inlineStr">
        <is>
          <t>Observed_D_E</t>
        </is>
      </c>
      <c r="B30" s="35">
        <f>INPUT_BALANCE!B15</f>
        <v/>
      </c>
      <c r="C30" s="16" t="inlineStr">
        <is>
          <t>Observed</t>
        </is>
      </c>
      <c r="D30" s="2" t="n"/>
    </row>
    <row r="31">
      <c r="A31" s="9" t="inlineStr">
        <is>
          <t>Target_D_E</t>
        </is>
      </c>
      <c r="B31" s="35">
        <f>INPUT_EMPRESA!B17</f>
        <v/>
      </c>
      <c r="C31" s="16" t="inlineStr">
        <is>
          <t>Optional</t>
        </is>
      </c>
      <c r="D31" s="2" t="n"/>
    </row>
    <row r="32">
      <c r="A32" s="9" t="inlineStr">
        <is>
          <t>D_E_Used</t>
        </is>
      </c>
      <c r="B32" s="35">
        <f>IF(INPUT_EMPRESA!B17&gt;0,INPUT_EMPRESA!B17,B30)</f>
        <v/>
      </c>
      <c r="C32" s="16" t="inlineStr">
        <is>
          <t>Target or observed</t>
        </is>
      </c>
      <c r="D32" s="2" t="n"/>
    </row>
    <row r="33">
      <c r="A33" s="9" t="inlineStr">
        <is>
          <t>LeveredBeta_Final</t>
        </is>
      </c>
      <c r="B33" s="35">
        <f>IFERROR(B29*(1+(1-B9)*B32),0)</f>
        <v/>
      </c>
      <c r="C33" s="16" t="inlineStr">
        <is>
          <t>Damodaran step 2e</t>
        </is>
      </c>
      <c r="D33" s="2" t="n"/>
    </row>
    <row r="34">
      <c r="A34" s="34" t="inlineStr">
        <is>
          <t>Costo de deuda</t>
        </is>
      </c>
      <c r="B34" s="62" t="n"/>
      <c r="C34" s="62" t="n"/>
      <c r="D34" s="63" t="n"/>
    </row>
    <row r="35">
      <c r="A35" s="9" t="inlineStr">
        <is>
          <t>InterestCoverage</t>
        </is>
      </c>
      <c r="B35" s="35">
        <f>INPUT_BALANCE!B18</f>
        <v/>
      </c>
      <c r="C35" s="16" t="inlineStr">
        <is>
          <t>EBIT / interes</t>
        </is>
      </c>
      <c r="D35" s="2" t="n"/>
    </row>
    <row r="36">
      <c r="A36" s="9" t="inlineStr">
        <is>
          <t>Damodaran_Rating_By_Coverage</t>
        </is>
      </c>
      <c r="B36" s="16">
        <f>IFERROR(LOOKUP(2,1/((DATA_SYNTHETIC_RATINGS!$A$2:$A$40=INPUT_EMPRESA!B9)*(B35&gt;DATA_SYNTHETIC_RATINGS!$B$2:$B$40)*(B35&lt;=DATA_SYNTHETIC_RATINGS!$C$2:$C$40)),DATA_SYNTHETIC_RATINGS!$D$2:$D$40),"")</f>
        <v/>
      </c>
      <c r="C36" s="16" t="inlineStr">
        <is>
          <t>Damodaran ratings</t>
        </is>
      </c>
      <c r="D36" s="2" t="n"/>
    </row>
    <row r="37">
      <c r="A37" s="9" t="inlineStr">
        <is>
          <t>Damodaran_DefaultSpread_By_Coverage</t>
        </is>
      </c>
      <c r="B37" s="33">
        <f>IFERROR(LOOKUP(2,1/((DATA_SYNTHETIC_RATINGS!$A$2:$A$40=INPUT_EMPRESA!B9)*(B35&gt;DATA_SYNTHETIC_RATINGS!$B$2:$B$40)*(B35&lt;=DATA_SYNTHETIC_RATINGS!$C$2:$C$40)),DATA_SYNTHETIC_RATINGS!$E$2:$E$40),0)</f>
        <v/>
      </c>
      <c r="C37" s="16" t="inlineStr">
        <is>
          <t>Damodaran ratings</t>
        </is>
      </c>
      <c r="D37" s="2" t="n"/>
    </row>
    <row r="38" hidden="1">
      <c r="A38" s="9" t="inlineStr">
        <is>
          <t>Control_ManualPreTaxCostDebt</t>
        </is>
      </c>
      <c r="B38" s="33">
        <f>INPUT_EMPRESA!B19</f>
        <v/>
      </c>
      <c r="C38" s="16" t="inlineStr">
        <is>
          <t>Internal control</t>
        </is>
      </c>
      <c r="D38" s="2" t="n"/>
    </row>
    <row r="39">
      <c r="A39" s="9" t="inlineStr">
        <is>
          <t>PreTaxCostDebt_Used</t>
        </is>
      </c>
      <c r="B39" s="33">
        <f>IFERROR(B12+B13+B37,0)</f>
        <v/>
      </c>
      <c r="C39" s="16" t="inlineStr">
        <is>
          <t>Riskfree + spreads</t>
        </is>
      </c>
      <c r="D39" s="2" t="n"/>
    </row>
    <row r="40">
      <c r="A40" s="9" t="inlineStr">
        <is>
          <t>AfterTaxCostDebt</t>
        </is>
      </c>
      <c r="B40" s="33">
        <f>B39*(1-B9)</f>
        <v/>
      </c>
      <c r="C40" s="16" t="inlineStr">
        <is>
          <t>Kd * (1-T)</t>
        </is>
      </c>
      <c r="D40" s="2" t="n"/>
    </row>
    <row r="41">
      <c r="A41" s="34" t="inlineStr">
        <is>
          <t>Capital structure y WACC</t>
        </is>
      </c>
      <c r="B41" s="62" t="n"/>
      <c r="C41" s="62" t="n"/>
      <c r="D41" s="63" t="n"/>
    </row>
    <row r="42">
      <c r="A42" s="9" t="inlineStr">
        <is>
          <t>Weight_E</t>
        </is>
      </c>
      <c r="B42" s="33">
        <f>IF(INPUT_EMPRESA!B17&gt;0,1/(1+B32),IFERROR(INPUT_BALANCE!B5/(INPUT_BALANCE!B5+INPUT_BALANCE!B6),0))</f>
        <v/>
      </c>
      <c r="C42" s="16" t="inlineStr">
        <is>
          <t>Capital structure</t>
        </is>
      </c>
      <c r="D42" s="2" t="n"/>
    </row>
    <row r="43">
      <c r="A43" s="9" t="inlineStr">
        <is>
          <t>Weight_D</t>
        </is>
      </c>
      <c r="B43" s="33">
        <f>IF(INPUT_EMPRESA!B17&gt;0,B32/(1+B32),IFERROR(INPUT_BALANCE!B6/(INPUT_BALANCE!B5+INPUT_BALANCE!B6),0))</f>
        <v/>
      </c>
      <c r="C43" s="16" t="inlineStr">
        <is>
          <t>Capital structure</t>
        </is>
      </c>
      <c r="D43" s="2" t="n"/>
    </row>
    <row r="44">
      <c r="A44" s="9" t="inlineStr">
        <is>
          <t>CostOfEquity</t>
        </is>
      </c>
      <c r="B44" s="33">
        <f>IFERROR(B12+B33*B15+B14,0)</f>
        <v/>
      </c>
      <c r="C44" s="16" t="inlineStr">
        <is>
          <t>Rf + beta * mature ERP + CRP</t>
        </is>
      </c>
      <c r="D44" s="2" t="n"/>
    </row>
    <row r="45">
      <c r="A45" s="9" t="inlineStr">
        <is>
          <t>WACC</t>
        </is>
      </c>
      <c r="B45" s="33">
        <f>IFERROR(B42*B44+B43*B40,0)</f>
        <v/>
      </c>
      <c r="C45" s="16" t="inlineStr">
        <is>
          <t>Final WACC</t>
        </is>
      </c>
      <c r="D45" s="2" t="n"/>
    </row>
  </sheetData>
  <mergeCells count="4">
    <mergeCell ref="A34:D34"/>
    <mergeCell ref="A17:D17"/>
    <mergeCell ref="A4:D4"/>
    <mergeCell ref="A41:D4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E31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6" customWidth="1" min="1" max="1"/>
    <col width="36" customWidth="1" min="2" max="2"/>
    <col width="13" customWidth="1" min="3" max="3"/>
    <col width="10" customWidth="1" min="4" max="4"/>
    <col width="36" customWidth="1" min="5" max="5"/>
  </cols>
  <sheetData>
    <row r="1">
      <c r="A1" s="1" t="inlineStr">
        <is>
          <t>Checks</t>
        </is>
      </c>
      <c r="B1" s="2" t="n"/>
      <c r="C1" s="2" t="n"/>
      <c r="D1" s="2" t="n"/>
      <c r="E1" s="2" t="n"/>
    </row>
    <row r="2">
      <c r="A2" s="9" t="inlineStr">
        <is>
          <t>Estado general</t>
        </is>
      </c>
      <c r="B2" s="16">
        <f>IF(COUNTIF(E8:E40,"REVIEW")&gt;0,"NO USAR / REVISAR",IF(COUNTIF(E8:E40,"WARN")&gt;0,"USAR CON ALERTAS","UTILIZABLE"))</f>
        <v/>
      </c>
      <c r="C2" s="2" t="n"/>
      <c r="D2" s="2" t="n"/>
      <c r="E2" s="2" t="n"/>
    </row>
    <row r="3">
      <c r="A3" s="9" t="inlineStr">
        <is>
          <t>Reviews activos</t>
        </is>
      </c>
      <c r="B3" s="16">
        <f>COUNTIF(E8:E40,"REVIEW")</f>
        <v/>
      </c>
      <c r="C3" s="2" t="n"/>
      <c r="D3" s="2" t="n"/>
      <c r="E3" s="2" t="n"/>
    </row>
    <row r="4">
      <c r="A4" s="9" t="inlineStr">
        <is>
          <t>Warnings activos</t>
        </is>
      </c>
      <c r="B4" s="16">
        <f>COUNTIF(E8:E40,"WARN")</f>
        <v/>
      </c>
      <c r="C4" s="2" t="n"/>
      <c r="D4" s="2" t="n"/>
      <c r="E4" s="2" t="n"/>
    </row>
    <row r="5">
      <c r="A5" s="9" t="inlineStr">
        <is>
          <t>Overrides activos</t>
        </is>
      </c>
      <c r="B5" s="16">
        <f>COUNTIF(B30:B31,"YES")</f>
        <v/>
      </c>
      <c r="C5" s="2" t="n"/>
      <c r="D5" s="2" t="n"/>
      <c r="E5" s="2" t="n"/>
    </row>
    <row r="6">
      <c r="A6" s="2" t="n"/>
      <c r="B6" s="2" t="n"/>
      <c r="C6" s="2" t="n"/>
      <c r="D6" s="2" t="n"/>
      <c r="E6" s="2" t="n"/>
    </row>
    <row r="7">
      <c r="A7" s="36" t="inlineStr">
        <is>
          <t>Rule</t>
        </is>
      </c>
      <c r="B7" s="36" t="inlineStr">
        <is>
          <t>Result</t>
        </is>
      </c>
      <c r="C7" s="36" t="inlineStr">
        <is>
          <t>Target</t>
        </is>
      </c>
      <c r="D7" s="36" t="inlineStr">
        <is>
          <t>Severity</t>
        </is>
      </c>
      <c r="E7" s="36" t="inlineStr">
        <is>
          <t>Status</t>
        </is>
      </c>
    </row>
    <row r="8">
      <c r="A8" s="16" t="inlineStr">
        <is>
          <t>Country seleccionado</t>
        </is>
      </c>
      <c r="B8" s="16">
        <f>IF(INPUT_EMPRESA!B6&lt;&gt;"",1,0)</f>
        <v/>
      </c>
      <c r="C8" s="16" t="n">
        <v>1</v>
      </c>
      <c r="D8" s="16" t="inlineStr">
        <is>
          <t>HARD</t>
        </is>
      </c>
      <c r="E8" s="16">
        <f>IF(B8=C8,"OK",IF(D8="WARN","WARN","REVIEW"))</f>
        <v/>
      </c>
    </row>
    <row r="9">
      <c r="A9" s="16" t="inlineStr">
        <is>
          <t>Sector seleccionado</t>
        </is>
      </c>
      <c r="B9" s="16">
        <f>IF(INPUT_EMPRESA!B7&lt;&gt;"",1,0)</f>
        <v/>
      </c>
      <c r="C9" s="16" t="n">
        <v>1</v>
      </c>
      <c r="D9" s="16" t="inlineStr">
        <is>
          <t>HARD</t>
        </is>
      </c>
      <c r="E9" s="16">
        <f>IF(B9=C9,"OK",IF(D9="WARN","WARN","REVIEW"))</f>
        <v/>
      </c>
    </row>
    <row r="10">
      <c r="A10" s="16" t="inlineStr">
        <is>
          <t>Size benchmark seleccionado</t>
        </is>
      </c>
      <c r="B10" s="16">
        <f>IF(INPUT_EMPRESA!B10&lt;&gt;"",1,0)</f>
        <v/>
      </c>
      <c r="C10" s="16" t="n">
        <v>1</v>
      </c>
      <c r="D10" s="16" t="inlineStr">
        <is>
          <t>HARD</t>
        </is>
      </c>
      <c r="E10" s="16">
        <f>IF(B10=C10,"OK",IF(D10="WARN","WARN","REVIEW"))</f>
        <v/>
      </c>
    </row>
    <row r="11">
      <c r="A11" s="16" t="inlineStr">
        <is>
          <t>Equity &gt; 0</t>
        </is>
      </c>
      <c r="B11" s="16">
        <f>IF(INPUT_BALANCE!B5&gt;0,1,0)</f>
        <v/>
      </c>
      <c r="C11" s="16" t="n">
        <v>1</v>
      </c>
      <c r="D11" s="16" t="inlineStr">
        <is>
          <t>HARD</t>
        </is>
      </c>
      <c r="E11" s="16">
        <f>IF(B11=C11,"OK",IF(D11="WARN","WARN","REVIEW"))</f>
        <v/>
      </c>
    </row>
    <row r="12">
      <c r="A12" s="16" t="inlineStr">
        <is>
          <t>Debt &gt;= 0</t>
        </is>
      </c>
      <c r="B12" s="16">
        <f>IF(INPUT_BALANCE!B6&gt;=0,1,0)</f>
        <v/>
      </c>
      <c r="C12" s="16" t="n">
        <v>1</v>
      </c>
      <c r="D12" s="16" t="inlineStr">
        <is>
          <t>HARD</t>
        </is>
      </c>
      <c r="E12" s="16">
        <f>IF(B12=C12,"OK",IF(D12="WARN","WARN","REVIEW"))</f>
        <v/>
      </c>
    </row>
    <row r="13">
      <c r="A13" s="16" t="inlineStr">
        <is>
          <t>Cash &gt;= 0</t>
        </is>
      </c>
      <c r="B13" s="16">
        <f>IF(INPUT_BALANCE!B7&gt;=0,1,0)</f>
        <v/>
      </c>
      <c r="C13" s="16" t="n">
        <v>1</v>
      </c>
      <c r="D13" s="16" t="inlineStr">
        <is>
          <t>HARD</t>
        </is>
      </c>
      <c r="E13" s="16">
        <f>IF(B13=C13,"OK",IF(D13="WARN","WARN","REVIEW"))</f>
        <v/>
      </c>
    </row>
    <row r="14">
      <c r="A14" s="16" t="inlineStr">
        <is>
          <t>Cash &lt; GrossCapital</t>
        </is>
      </c>
      <c r="B14" s="16">
        <f>IF(INPUT_BALANCE!B7&lt;INPUT_BALANCE!B13,1,0)</f>
        <v/>
      </c>
      <c r="C14" s="16" t="n">
        <v>1</v>
      </c>
      <c r="D14" s="16" t="inlineStr">
        <is>
          <t>HARD</t>
        </is>
      </c>
      <c r="E14" s="16">
        <f>IF(B14=C14,"OK",IF(D14="WARN","WARN","REVIEW"))</f>
        <v/>
      </c>
    </row>
    <row r="15">
      <c r="A15" s="16" t="inlineStr">
        <is>
          <t>Interest &gt; 0 si hay deuda</t>
        </is>
      </c>
      <c r="B15" s="16">
        <f>IF(INPUT_BALANCE!B6&gt;0,IF(INPUT_BALANCE!B9&gt;0,1,0),1)</f>
        <v/>
      </c>
      <c r="C15" s="16" t="n">
        <v>1</v>
      </c>
      <c r="D15" s="16" t="inlineStr">
        <is>
          <t>HARD</t>
        </is>
      </c>
      <c r="E15" s="16">
        <f>IF(B15=C15,"OK",IF(D15="WARN","WARN","REVIEW"))</f>
        <v/>
      </c>
    </row>
    <row r="16">
      <c r="A16" s="16" t="inlineStr">
        <is>
          <t>Country spread encontrado</t>
        </is>
      </c>
      <c r="B16" s="16">
        <f>IF(ISNUMBER(INPUT_EMPRESA!B34),1,0)</f>
        <v/>
      </c>
      <c r="C16" s="16" t="n">
        <v>1</v>
      </c>
      <c r="D16" s="16" t="inlineStr">
        <is>
          <t>HARD</t>
        </is>
      </c>
      <c r="E16" s="16">
        <f>IF(B16=C16,"OK",IF(D16="WARN","WARN","REVIEW"))</f>
        <v/>
      </c>
    </row>
    <row r="17">
      <c r="A17" s="16" t="inlineStr">
        <is>
          <t>Sector beta encontrado</t>
        </is>
      </c>
      <c r="B17" s="16">
        <f>IF(ISNUMBER(INPUT_EMPRESA!B38),1,0)</f>
        <v/>
      </c>
      <c r="C17" s="16" t="n">
        <v>1</v>
      </c>
      <c r="D17" s="16" t="inlineStr">
        <is>
          <t>HARD</t>
        </is>
      </c>
      <c r="E17" s="16">
        <f>IF(B17=C17,"OK",IF(D17="WARN","WARN","REVIEW"))</f>
        <v/>
      </c>
    </row>
    <row r="18">
      <c r="A18" s="16" t="inlineStr">
        <is>
          <t>Sector cash-adjusted beta encontrado</t>
        </is>
      </c>
      <c r="B18" s="16">
        <f>IF(ISNUMBER(INPUT_EMPRESA!B40),1,0)</f>
        <v/>
      </c>
      <c r="C18" s="16" t="n">
        <v>1</v>
      </c>
      <c r="D18" s="16" t="inlineStr">
        <is>
          <t>HARD</t>
        </is>
      </c>
      <c r="E18" s="16">
        <f>IF(B18=C18,"OK",IF(D18="WARN","WARN","REVIEW"))</f>
        <v/>
      </c>
    </row>
    <row r="19">
      <c r="A19" s="16" t="inlineStr">
        <is>
          <t>Tax rate plausible</t>
        </is>
      </c>
      <c r="B19" s="16">
        <f>IF(AND(WACC_CALC!B9&gt;=0,WACC_CALC!B9&lt;=0.5),1,0)</f>
        <v/>
      </c>
      <c r="C19" s="16" t="n">
        <v>1</v>
      </c>
      <c r="D19" s="16" t="inlineStr">
        <is>
          <t>HARD</t>
        </is>
      </c>
      <c r="E19" s="16">
        <f>IF(B19=C19,"OK",IF(D19="WARN","WARN","REVIEW"))</f>
        <v/>
      </c>
    </row>
    <row r="20">
      <c r="A20" s="16" t="inlineStr">
        <is>
          <t>Target D/E plausible si existe</t>
        </is>
      </c>
      <c r="B20" s="16">
        <f>IF(INPUT_EMPRESA!B17&gt;0,IF(INPUT_EMPRESA!B17&lt;=5,1,0),1)</f>
        <v/>
      </c>
      <c r="C20" s="16" t="n">
        <v>1</v>
      </c>
      <c r="D20" s="16" t="inlineStr">
        <is>
          <t>WARN</t>
        </is>
      </c>
      <c r="E20" s="16">
        <f>IF(B20=C20,"OK",IF(D20="WARN","WARN","REVIEW"))</f>
        <v/>
      </c>
    </row>
    <row r="21">
      <c r="A21" s="16" t="inlineStr">
        <is>
          <t>Levered beta plausible</t>
        </is>
      </c>
      <c r="B21" s="16">
        <f>IF(AND(WACC_CALC!B33&gt;0,WACC_CALC!B33&lt;5),1,0)</f>
        <v/>
      </c>
      <c r="C21" s="16" t="n">
        <v>1</v>
      </c>
      <c r="D21" s="16" t="inlineStr">
        <is>
          <t>WARN</t>
        </is>
      </c>
      <c r="E21" s="16">
        <f>IF(B21=C21,"OK",IF(D21="WARN","WARN","REVIEW"))</f>
        <v/>
      </c>
    </row>
    <row r="22">
      <c r="A22" s="16" t="inlineStr">
        <is>
          <t>After-tax Kd &lt;= Pre-tax Kd</t>
        </is>
      </c>
      <c r="B22" s="16">
        <f>IF(WACC_CALC!B40&lt;=WACC_CALC!B39,1,0)</f>
        <v/>
      </c>
      <c r="C22" s="16" t="n">
        <v>1</v>
      </c>
      <c r="D22" s="16" t="inlineStr">
        <is>
          <t>HARD</t>
        </is>
      </c>
      <c r="E22" s="16">
        <f>IF(B22=C22,"OK",IF(D22="WARN","WARN","REVIEW"))</f>
        <v/>
      </c>
    </row>
    <row r="23">
      <c r="A23" s="16" t="inlineStr">
        <is>
          <t>Ke &gt; Rf</t>
        </is>
      </c>
      <c r="B23" s="16">
        <f>IF(WACC_CALC!B44&gt;WACC_CALC!B12,1,0)</f>
        <v/>
      </c>
      <c r="C23" s="16" t="n">
        <v>1</v>
      </c>
      <c r="D23" s="16" t="inlineStr">
        <is>
          <t>HARD</t>
        </is>
      </c>
      <c r="E23" s="16">
        <f>IF(B23=C23,"OK",IF(D23="WARN","WARN","REVIEW"))</f>
        <v/>
      </c>
    </row>
    <row r="24">
      <c r="A24" s="16" t="inlineStr">
        <is>
          <t>WACC numeric</t>
        </is>
      </c>
      <c r="B24" s="16">
        <f>IF(ISNUMBER(WACC_CALC!B45),1,0)</f>
        <v/>
      </c>
      <c r="C24" s="16" t="n">
        <v>1</v>
      </c>
      <c r="D24" s="16" t="inlineStr">
        <is>
          <t>HARD</t>
        </is>
      </c>
      <c r="E24" s="16">
        <f>IF(B24=C24,"OK",IF(D24="WARN","WARN","REVIEW"))</f>
        <v/>
      </c>
    </row>
    <row r="25">
      <c r="A25" s="16" t="inlineStr">
        <is>
          <t>WACC between Kd and Ke</t>
        </is>
      </c>
      <c r="B25" s="16">
        <f>IF(AND(WACC_CALC!B45&gt;=MIN(WACC_CALC!B40,WACC_CALC!B44),WACC_CALC!B45&lt;=MAX(WACC_CALC!B40,WACC_CALC!B44)),1,0)</f>
        <v/>
      </c>
      <c r="C25" s="16" t="n">
        <v>1</v>
      </c>
      <c r="D25" s="16" t="inlineStr">
        <is>
          <t>HARD</t>
        </is>
      </c>
      <c r="E25" s="16">
        <f>IF(B25=C25,"OK",IF(D25="WARN","WARN","REVIEW"))</f>
        <v/>
      </c>
    </row>
    <row r="26">
      <c r="A26" s="16" t="inlineStr">
        <is>
          <t>WACC plausible</t>
        </is>
      </c>
      <c r="B26" s="16">
        <f>IF(AND(WACC_CALC!B45&gt;0,WACC_CALC!B45&lt;0.5),1,0)</f>
        <v/>
      </c>
      <c r="C26" s="16" t="n">
        <v>1</v>
      </c>
      <c r="D26" s="16" t="inlineStr">
        <is>
          <t>WARN</t>
        </is>
      </c>
      <c r="E26" s="16">
        <f>IF(B26=C26,"OK",IF(D26="WARN","WARN","REVIEW"))</f>
        <v/>
      </c>
    </row>
    <row r="27">
      <c r="A27" s="16" t="inlineStr">
        <is>
          <t>Weights sum to 1</t>
        </is>
      </c>
      <c r="B27" s="16">
        <f>IF(ABS((WACC_CALC!B42+WACC_CALC!B43)-1)&lt;0.0001,1,0)</f>
        <v/>
      </c>
      <c r="C27" s="16" t="n">
        <v>1</v>
      </c>
      <c r="D27" s="16" t="inlineStr">
        <is>
          <t>HARD</t>
        </is>
      </c>
      <c r="E27" s="16">
        <f>IF(B27=C27,"OK",IF(D27="WARN","WARN","REVIEW"))</f>
        <v/>
      </c>
    </row>
    <row r="28">
      <c r="A28" s="61" t="inlineStr">
        <is>
          <t>Override flags</t>
        </is>
      </c>
      <c r="B28" s="8" t="n"/>
      <c r="C28" s="8" t="n"/>
      <c r="D28" s="8" t="n"/>
      <c r="E28" s="8" t="n"/>
    </row>
    <row r="29">
      <c r="A29" s="2" t="n"/>
      <c r="B29" s="2" t="n"/>
      <c r="C29" s="2" t="n"/>
      <c r="D29" s="2" t="n"/>
      <c r="E29" s="2" t="n"/>
    </row>
    <row r="30">
      <c r="A30" s="16" t="inlineStr">
        <is>
          <t>Marginal tax manual active</t>
        </is>
      </c>
      <c r="B30" s="16">
        <f>IF(INPUT_EMPRESA!B11&gt;0,"YES","NO")</f>
        <v/>
      </c>
      <c r="C30" s="16" t="inlineStr">
        <is>
          <t>Informativo</t>
        </is>
      </c>
      <c r="D30" s="2" t="n"/>
      <c r="E30" s="2" t="n"/>
    </row>
    <row r="31">
      <c r="A31" s="16" t="inlineStr">
        <is>
          <t>Target D/E manual active</t>
        </is>
      </c>
      <c r="B31" s="16">
        <f>IF(INPUT_EMPRESA!B17&gt;0,"YES","NO")</f>
        <v/>
      </c>
      <c r="C31" s="16" t="inlineStr">
        <is>
          <t>Informativo</t>
        </is>
      </c>
      <c r="D31" s="2" t="n"/>
      <c r="E31" s="2" t="n"/>
    </row>
  </sheetData>
  <mergeCells count="1">
    <mergeCell ref="A28:E28"/>
  </mergeCells>
  <conditionalFormatting sqref="B2">
    <cfRule type="expression" priority="1" dxfId="0">
      <formula>$B2="NO USAR / REVISAR"</formula>
    </cfRule>
    <cfRule type="expression" priority="2" dxfId="1">
      <formula>$B2="USAR CON ALERTAS"</formula>
    </cfRule>
    <cfRule type="expression" priority="3" dxfId="2">
      <formula>$B2="UTILIZABLE"</formula>
    </cfRule>
  </conditionalFormatting>
  <conditionalFormatting sqref="E8:E40">
    <cfRule type="expression" priority="4" dxfId="0">
      <formula>$E8="REVIEW"</formula>
    </cfRule>
    <cfRule type="expression" priority="5" dxfId="1">
      <formula>$E8="WARN"</formula>
    </cfRule>
    <cfRule type="expression" priority="6" dxfId="2">
      <formula>$E8="OK"</formula>
    </cfRule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O27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19" customWidth="1" min="3" max="3"/>
    <col width="10" customWidth="1" min="4" max="4"/>
    <col width="10" customWidth="1" min="5" max="5"/>
    <col width="10" customWidth="1" min="6" max="6"/>
    <col width="16" customWidth="1" min="7" max="7"/>
    <col width="10" customWidth="1" min="8" max="8"/>
    <col width="12" customWidth="1" min="9" max="9"/>
    <col width="10" customWidth="1" min="10" max="10"/>
    <col width="10" customWidth="1" min="11" max="11"/>
    <col width="24" customWidth="1" min="12" max="12"/>
    <col width="10" customWidth="1" min="13" max="13"/>
    <col width="10" customWidth="1" min="14" max="14"/>
    <col width="10" customWidth="1" min="15" max="15"/>
  </cols>
  <sheetData>
    <row r="1">
      <c r="A1" s="1" t="inlineStr">
        <is>
          <t>Dashboard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>
      <c r="A2" s="3" t="inlineStr">
        <is>
          <t>Lectura rapida para el usuario final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2" t="n"/>
      <c r="B3" s="37" t="inlineStr">
        <is>
          <t>Model Status</t>
        </is>
      </c>
      <c r="C3" s="2" t="n"/>
      <c r="D3" s="2" t="n"/>
      <c r="E3" s="2" t="n"/>
      <c r="F3" s="2" t="n"/>
      <c r="G3" s="2" t="n"/>
      <c r="H3" s="2" t="n"/>
      <c r="I3" s="37" t="inlineStr">
        <is>
          <t>Reviews</t>
        </is>
      </c>
      <c r="J3" s="2" t="n"/>
      <c r="K3" s="2" t="n"/>
      <c r="L3" s="37" t="inlineStr">
        <is>
          <t>Warnings</t>
        </is>
      </c>
      <c r="M3" s="2" t="n"/>
      <c r="N3" s="2" t="n"/>
      <c r="O3" s="2" t="n"/>
    </row>
    <row r="4">
      <c r="A4" s="2" t="n"/>
      <c r="B4" s="38">
        <f>CHECKS!B2</f>
        <v/>
      </c>
      <c r="C4" s="2" t="n"/>
      <c r="D4" s="2" t="n"/>
      <c r="E4" s="2" t="n"/>
      <c r="F4" s="2" t="n"/>
      <c r="G4" s="2" t="n"/>
      <c r="H4" s="2" t="n"/>
      <c r="I4" s="39">
        <f>CHECKS!B3</f>
        <v/>
      </c>
      <c r="J4" s="2" t="n"/>
      <c r="K4" s="2" t="n"/>
      <c r="L4" s="39">
        <f>CHECKS!B4</f>
        <v/>
      </c>
      <c r="M4" s="2" t="n"/>
      <c r="N4" s="2" t="n"/>
      <c r="O4" s="2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</row>
    <row r="8">
      <c r="A8" s="2" t="n"/>
      <c r="B8" s="37" t="inlineStr">
        <is>
          <t>WACC</t>
        </is>
      </c>
      <c r="C8" s="2" t="n"/>
      <c r="D8" s="2" t="n"/>
      <c r="E8" s="2" t="n"/>
      <c r="F8" s="2" t="n"/>
      <c r="G8" s="37" t="inlineStr">
        <is>
          <t>Cost of Equity</t>
        </is>
      </c>
      <c r="H8" s="2" t="n"/>
      <c r="I8" s="2" t="n"/>
      <c r="J8" s="2" t="n"/>
      <c r="K8" s="2" t="n"/>
      <c r="L8" s="37" t="inlineStr">
        <is>
          <t>After-tax Cost of Debt</t>
        </is>
      </c>
      <c r="M8" s="2" t="n"/>
      <c r="N8" s="2" t="n"/>
      <c r="O8" s="2" t="n"/>
    </row>
    <row r="9">
      <c r="A9" s="2" t="n"/>
      <c r="B9" s="40">
        <f>WACC_CALC!B45</f>
        <v/>
      </c>
      <c r="C9" s="2" t="n"/>
      <c r="D9" s="2" t="n"/>
      <c r="E9" s="2" t="n"/>
      <c r="F9" s="2" t="n"/>
      <c r="G9" s="40">
        <f>WACC_CALC!B44</f>
        <v/>
      </c>
      <c r="H9" s="2" t="n"/>
      <c r="I9" s="2" t="n"/>
      <c r="J9" s="2" t="n"/>
      <c r="K9" s="2" t="n"/>
      <c r="L9" s="40">
        <f>WACC_CALC!B40</f>
        <v/>
      </c>
      <c r="M9" s="2" t="n"/>
      <c r="N9" s="2" t="n"/>
      <c r="O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</row>
    <row r="13">
      <c r="A13" s="2" t="n"/>
      <c r="B13" s="37" t="inlineStr">
        <is>
          <t>Levered Beta</t>
        </is>
      </c>
      <c r="C13" s="2" t="n"/>
      <c r="D13" s="2" t="n"/>
      <c r="E13" s="2" t="n"/>
      <c r="F13" s="2" t="n"/>
      <c r="G13" s="37" t="inlineStr">
        <is>
          <t>D/E Used</t>
        </is>
      </c>
      <c r="H13" s="2" t="n"/>
      <c r="I13" s="2" t="n"/>
      <c r="J13" s="2" t="n"/>
      <c r="K13" s="2" t="n"/>
      <c r="L13" s="37" t="inlineStr">
        <is>
          <t>Country CRP</t>
        </is>
      </c>
      <c r="M13" s="2" t="n"/>
      <c r="N13" s="2" t="n"/>
      <c r="O13" s="2" t="n"/>
    </row>
    <row r="14">
      <c r="A14" s="2" t="n"/>
      <c r="B14" s="41">
        <f>WACC_CALC!B33</f>
        <v/>
      </c>
      <c r="C14" s="2" t="n"/>
      <c r="D14" s="2" t="n"/>
      <c r="E14" s="2" t="n"/>
      <c r="F14" s="2" t="n"/>
      <c r="G14" s="41">
        <f>WACC_CALC!B32</f>
        <v/>
      </c>
      <c r="H14" s="2" t="n"/>
      <c r="I14" s="2" t="n"/>
      <c r="J14" s="2" t="n"/>
      <c r="K14" s="2" t="n"/>
      <c r="L14" s="40">
        <f>WACC_CALC!B14</f>
        <v/>
      </c>
      <c r="M14" s="2" t="n"/>
      <c r="N14" s="2" t="n"/>
      <c r="O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</row>
    <row r="20">
      <c r="A20" s="2" t="n"/>
      <c r="B20" s="37" t="inlineStr">
        <is>
          <t>Company</t>
        </is>
      </c>
      <c r="C20" s="16">
        <f>INPUT_EMPRESA!B5</f>
        <v/>
      </c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</row>
    <row r="21">
      <c r="A21" s="2" t="n"/>
      <c r="B21" s="37" t="inlineStr">
        <is>
          <t>Country</t>
        </is>
      </c>
      <c r="C21" s="16">
        <f>INPUT_EMPRESA!B6</f>
        <v/>
      </c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</row>
    <row r="22">
      <c r="A22" s="2" t="n"/>
      <c r="B22" s="37" t="inlineStr">
        <is>
          <t>Sector</t>
        </is>
      </c>
      <c r="C22" s="16">
        <f>INPUT_EMPRESA!B7</f>
        <v/>
      </c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</row>
    <row r="23">
      <c r="A23" s="2" t="n"/>
      <c r="B23" s="37" t="inlineStr">
        <is>
          <t>BetaScope</t>
        </is>
      </c>
      <c r="C23" s="16">
        <f>INPUT_EMPRESA!B8</f>
        <v/>
      </c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</row>
    <row r="24">
      <c r="A24" s="2" t="n"/>
      <c r="B24" s="37" t="inlineStr">
        <is>
          <t>Damodaran rating</t>
        </is>
      </c>
      <c r="C24" s="16">
        <f>WACC_CALC!B36</f>
        <v/>
      </c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</row>
    <row r="25">
      <c r="A25" s="2" t="n"/>
      <c r="B25" s="37" t="inlineStr">
        <is>
          <t>Treasury date</t>
        </is>
      </c>
      <c r="C25" s="16">
        <f>MARKET_DATA!B4</f>
        <v/>
      </c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</row>
    <row r="27">
      <c r="A27" s="2" t="n"/>
      <c r="B27" s="3" t="inlineStr">
        <is>
          <t>Editar inputs en INPUT_EMPRESA y INPUT_BALANCE. Revisar CHECKS antes de usar el WACC.</t>
        </is>
      </c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</row>
  </sheetData>
  <mergeCells count="9">
    <mergeCell ref="L9:O12"/>
    <mergeCell ref="B14:E17"/>
    <mergeCell ref="G14:J17"/>
    <mergeCell ref="I4:J6"/>
    <mergeCell ref="B9:E12"/>
    <mergeCell ref="G9:J12"/>
    <mergeCell ref="B4:G6"/>
    <mergeCell ref="L4:M6"/>
    <mergeCell ref="L14:O17"/>
  </mergeCells>
  <conditionalFormatting sqref="B4:G6">
    <cfRule type="expression" priority="1" dxfId="0">
      <formula>$B4="NO USAR / REVISAR"</formula>
    </cfRule>
    <cfRule type="expression" priority="2" dxfId="1">
      <formula>$B4="USAR CON ALERTAS"</formula>
    </cfRule>
    <cfRule type="expression" priority="3" dxfId="2">
      <formula>$B4="UTILIZABLE"</formula>
    </cfRule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9"/>
  <sheetViews>
    <sheetView showGridLines="0" workbookViewId="0">
      <selection activeCell="A1" sqref="A1"/>
    </sheetView>
  </sheetViews>
  <sheetFormatPr baseColWidth="8" defaultRowHeight="15"/>
  <cols>
    <col width="21" customWidth="1" min="1" max="1"/>
    <col width="30" customWidth="1" min="2" max="2"/>
    <col width="17" customWidth="1" min="3" max="3"/>
  </cols>
  <sheetData>
    <row r="1">
      <c r="A1" s="1" t="inlineStr">
        <is>
          <t>Sensibilidad</t>
        </is>
      </c>
      <c r="B1" s="2" t="n"/>
      <c r="C1" s="2" t="n"/>
    </row>
    <row r="2">
      <c r="A2" s="2" t="n"/>
      <c r="B2" s="2" t="n"/>
      <c r="C2" s="2" t="n"/>
    </row>
    <row r="3">
      <c r="A3" s="36" t="inlineStr">
        <is>
          <t>Escenario</t>
        </is>
      </c>
      <c r="B3" s="36" t="inlineStr">
        <is>
          <t>WACC</t>
        </is>
      </c>
      <c r="C3" s="36" t="inlineStr">
        <is>
          <t>Impacto vs base</t>
        </is>
      </c>
    </row>
    <row r="4">
      <c r="A4" s="16" t="inlineStr">
        <is>
          <t>Base</t>
        </is>
      </c>
      <c r="B4" s="33">
        <f>WACC_CALC!B45</f>
        <v/>
      </c>
      <c r="C4" s="33">
        <f>B4-B4</f>
        <v/>
      </c>
    </row>
    <row r="5">
      <c r="A5" s="16" t="inlineStr">
        <is>
          <t>Rf +50 bps</t>
        </is>
      </c>
      <c r="B5" s="33">
        <f>WACC_CALC!B45+0.005*WACC_CALC!B42+0.005*(1-WACC_CALC!B9)*WACC_CALC!B43</f>
        <v/>
      </c>
      <c r="C5" s="33">
        <f>B5-B4</f>
        <v/>
      </c>
    </row>
    <row r="6">
      <c r="A6" s="16" t="inlineStr">
        <is>
          <t>Mature ERP +100 bps</t>
        </is>
      </c>
      <c r="B6" s="33">
        <f>WACC_CALC!B45+WACC_CALC!B33*0.01*WACC_CALC!B42</f>
        <v/>
      </c>
      <c r="C6" s="33">
        <f>B6-B4</f>
        <v/>
      </c>
    </row>
    <row r="7">
      <c r="A7" s="16" t="inlineStr">
        <is>
          <t>CRP +100 bps</t>
        </is>
      </c>
      <c r="B7" s="33">
        <f>WACC_CALC!B45+0.01*WACC_CALC!B42</f>
        <v/>
      </c>
      <c r="C7" s="33">
        <f>B7-B4</f>
        <v/>
      </c>
    </row>
    <row r="8">
      <c r="A8" s="16" t="inlineStr">
        <is>
          <t>Beta +0.10x</t>
        </is>
      </c>
      <c r="B8" s="33">
        <f>WACC_CALC!B45+0.10*WACC_CALC!B15*WACC_CALC!B42</f>
        <v/>
      </c>
      <c r="C8" s="33">
        <f>B8-B4</f>
        <v/>
      </c>
    </row>
    <row r="9">
      <c r="A9" s="16" t="inlineStr">
        <is>
          <t>Kd +100 bps</t>
        </is>
      </c>
      <c r="B9" s="33">
        <f>WACC_CALC!B45+0.01*(1-WACC_CALC!B9)*WACC_CALC!B43</f>
        <v/>
      </c>
      <c r="C9" s="33">
        <f>B9-B4</f>
        <v/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65" customWidth="1" min="1" max="1"/>
    <col width="65" customWidth="1" min="2" max="2"/>
    <col width="65" customWidth="1" min="3" max="3"/>
  </cols>
  <sheetData>
    <row r="1">
      <c r="A1" s="1" t="inlineStr">
        <is>
          <t>Fuentes y notas tecnicas</t>
        </is>
      </c>
      <c r="B1" s="2" t="n"/>
      <c r="C1" s="2" t="n"/>
    </row>
    <row r="2">
      <c r="A2" s="3" t="inlineStr">
        <is>
          <t>Todas las URLs se dejan visibles para trazabilidad.</t>
        </is>
      </c>
      <c r="B2" s="2" t="n"/>
      <c r="C2" s="2" t="n"/>
    </row>
    <row r="3">
      <c r="A3" s="2" t="n"/>
      <c r="B3" s="2" t="n"/>
      <c r="C3" s="2" t="n"/>
    </row>
    <row r="4">
      <c r="A4" s="36" t="inlineStr">
        <is>
          <t>Concept</t>
        </is>
      </c>
      <c r="B4" s="36" t="inlineStr">
        <is>
          <t>URL</t>
        </is>
      </c>
      <c r="C4" s="36" t="inlineStr">
        <is>
          <t>Why it matters</t>
        </is>
      </c>
    </row>
    <row r="5">
      <c r="A5" s="16" t="inlineStr">
        <is>
          <t>Beta cash-adjusted formula</t>
        </is>
      </c>
      <c r="B5" s="16" t="inlineStr">
        <is>
          <t>https://pages.stern.nyu.edu/adamodar/New_Home_Page/lectures/cash.html</t>
        </is>
      </c>
      <c r="C5" s="16" t="inlineStr">
        <is>
          <t>Damodaran lecture note on valuing a company with cash.</t>
        </is>
      </c>
    </row>
    <row r="6">
      <c r="A6" s="16" t="inlineStr">
        <is>
          <t>Country risk premiums</t>
        </is>
      </c>
      <c r="B6" s="16" t="inlineStr">
        <is>
          <t>https://pages.stern.nyu.edu/~adamodar/New_Home_Page/datafile/ctryprem.html</t>
        </is>
      </c>
      <c r="C6" s="16" t="inlineStr">
        <is>
          <t>Damodaran country risk and total ERP by country.</t>
        </is>
      </c>
    </row>
    <row r="7">
      <c r="A7" s="16" t="inlineStr">
        <is>
          <t>Global betas</t>
        </is>
      </c>
      <c r="B7" s="16" t="inlineStr">
        <is>
          <t>https://pages.stern.nyu.edu/~adamodar/New_Home_Page/datafile/BetasGlobal.html</t>
        </is>
      </c>
      <c r="C7" s="16" t="inlineStr">
        <is>
          <t>Damodaran global industry beta table with cash-adjusted unlevered beta.</t>
        </is>
      </c>
    </row>
    <row r="8">
      <c r="A8" s="16" t="inlineStr">
        <is>
          <t>US betas</t>
        </is>
      </c>
      <c r="B8" s="16" t="inlineStr">
        <is>
          <t>https://pages.stern.nyu.edu/~adamodar/New_Home_Page/datafile/Betas.html</t>
        </is>
      </c>
      <c r="C8" s="16" t="inlineStr">
        <is>
          <t>Damodaran US industry beta table.</t>
        </is>
      </c>
    </row>
    <row r="9">
      <c r="A9" s="16" t="inlineStr">
        <is>
          <t>Synthetic ratings</t>
        </is>
      </c>
      <c r="B9" s="16" t="inlineStr">
        <is>
          <t>https://pages.stern.nyu.edu/~adamodar/New_Home_Page/datafile/ratings.htm</t>
        </is>
      </c>
      <c r="C9" s="16" t="inlineStr">
        <is>
          <t>Damodaran default spread table by interest coverage.</t>
        </is>
      </c>
    </row>
    <row r="10">
      <c r="A10" s="16" t="inlineStr">
        <is>
          <t>Size benchmarks</t>
        </is>
      </c>
      <c r="B10" s="16" t="inlineStr">
        <is>
          <t>https://pages.stern.nyu.edu/~adamodar/New_Home_Page/datafile/mktcaprisk.html</t>
        </is>
      </c>
      <c r="C10" s="16" t="inlineStr">
        <is>
          <t>Damodaran market cap risk measures.</t>
        </is>
      </c>
    </row>
    <row r="11">
      <c r="A11" s="16" t="inlineStr">
        <is>
          <t>US Treasury</t>
        </is>
      </c>
      <c r="B11" s="16" t="inlineStr">
        <is>
          <t>https://home.treasury.gov/resource-center/data-chart-center/interest-rates/TextView?field_tdr_date_value=202603&amp;type=daily_treasury_yield_curve</t>
        </is>
      </c>
      <c r="C11" s="16" t="inlineStr">
        <is>
          <t>Official US Treasury daily yield curve page.</t>
        </is>
      </c>
    </row>
    <row r="12">
      <c r="A12" s="2" t="n"/>
      <c r="B12" s="2" t="n"/>
      <c r="C12" s="2" t="n"/>
    </row>
    <row r="13">
      <c r="A13" s="2" t="n"/>
      <c r="B13" s="2" t="n"/>
      <c r="C13" s="2" t="n"/>
    </row>
    <row r="14">
      <c r="A14" s="2" t="n"/>
      <c r="B14" s="2" t="n"/>
      <c r="C14" s="2" t="n"/>
    </row>
    <row r="15">
      <c r="A15" s="4" t="inlineStr">
        <is>
          <t>Metodologia implementada</t>
        </is>
      </c>
      <c r="B15" s="2" t="n"/>
      <c r="C15" s="2" t="n"/>
    </row>
    <row r="16">
      <c r="A16" s="2" t="inlineStr">
        <is>
          <t>1. Beta manual: desapalancar con D/E promedio del periodo de regresion.</t>
        </is>
      </c>
      <c r="B16" s="2" t="n"/>
      <c r="C16" s="2" t="n"/>
    </row>
    <row r="17">
      <c r="A17" s="2" t="inlineStr">
        <is>
          <t>2. Beta sin caja: dividir la beta desapalancada entre (1 - Caja/Firm Value).</t>
        </is>
      </c>
      <c r="B17" s="2" t="n"/>
      <c r="C17" s="2" t="n"/>
    </row>
    <row r="18">
      <c r="A18" s="2" t="inlineStr">
        <is>
          <t>3. Reapalancar con la D/E observada o target del usuario.</t>
        </is>
      </c>
      <c r="B18" s="2" t="n"/>
      <c r="C18" s="2" t="n"/>
    </row>
    <row r="19">
      <c r="A19" s="2" t="inlineStr">
        <is>
          <t>4. Ke: Rf + Beta * Mature ERP + CRP.</t>
        </is>
      </c>
      <c r="B19" s="2" t="n"/>
      <c r="C19" s="2" t="n"/>
    </row>
    <row r="20">
      <c r="A20" s="2" t="inlineStr">
        <is>
          <t>5. Kd: Rf + spread soberano del pais + spread Damodaran por cobertura.</t>
        </is>
      </c>
      <c r="B20" s="2" t="n"/>
      <c r="C20" s="2" t="n"/>
    </row>
    <row r="21">
      <c r="A21" s="2" t="inlineStr">
        <is>
          <t>6. La version publica no inventa size premium ni company premium.</t>
        </is>
      </c>
      <c r="B21" s="2" t="n"/>
      <c r="C21" s="2" t="n"/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8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23" customWidth="1" min="3" max="3"/>
    <col width="23" customWidth="1" min="4" max="4"/>
    <col width="22" customWidth="1" min="5" max="5"/>
    <col width="21" customWidth="1" min="6" max="6"/>
    <col width="24" customWidth="1" min="7" max="7"/>
    <col width="23" customWidth="1" min="8" max="8"/>
    <col width="22" customWidth="1" min="9" max="9"/>
    <col width="24" customWidth="1" min="10" max="10"/>
    <col width="27" customWidth="1" min="11" max="11"/>
    <col width="12" customWidth="1" min="12" max="12"/>
    <col width="32" customWidth="1" min="13" max="13"/>
  </cols>
  <sheetData>
    <row r="1">
      <c r="A1" s="1" t="inlineStr">
        <is>
          <t>DATA_COUNTRY_RISK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</row>
    <row r="2">
      <c r="A2" s="15" t="inlineStr">
        <is>
          <t>Country</t>
        </is>
      </c>
      <c r="B2" s="15" t="inlineStr">
        <is>
          <t>Rating</t>
        </is>
      </c>
      <c r="C2" s="15" t="inlineStr">
        <is>
          <t>DefaultSpread</t>
        </is>
      </c>
      <c r="D2" s="15" t="inlineStr">
        <is>
          <t>CountryRiskPremium</t>
        </is>
      </c>
      <c r="E2" s="15" t="inlineStr">
        <is>
          <t>EquityRiskPremium</t>
        </is>
      </c>
      <c r="F2" s="15" t="inlineStr">
        <is>
          <t>CorporateTaxRate</t>
        </is>
      </c>
      <c r="G2" s="15" t="inlineStr">
        <is>
          <t>SovereignCDS</t>
        </is>
      </c>
      <c r="H2" s="15" t="inlineStr">
        <is>
          <t>EquityRiskPremium_CDS</t>
        </is>
      </c>
      <c r="I2" s="15" t="inlineStr">
        <is>
          <t>MatureMarketERP</t>
        </is>
      </c>
      <c r="J2" s="15" t="inlineStr">
        <is>
          <t>CountryRiskPremium_CDS</t>
        </is>
      </c>
      <c r="K2" s="15" t="inlineStr">
        <is>
          <t>Region</t>
        </is>
      </c>
      <c r="L2" s="15" t="inlineStr">
        <is>
          <t>SourceDate</t>
        </is>
      </c>
      <c r="M2" s="15" t="inlineStr">
        <is>
          <t>SourceURL</t>
        </is>
      </c>
    </row>
    <row r="3">
      <c r="A3" s="16" t="inlineStr">
        <is>
          <t>Abu Dhabi</t>
        </is>
      </c>
      <c r="B3" s="16" t="inlineStr">
        <is>
          <t>Aa2</t>
        </is>
      </c>
      <c r="C3" s="33" t="n">
        <v>0.004195048511608233</v>
      </c>
      <c r="D3" s="33" t="n">
        <v>0.006390645163649599</v>
      </c>
      <c r="E3" s="33" t="n">
        <v>0.0486906451636496</v>
      </c>
      <c r="F3" s="33" t="n">
        <v>0.09</v>
      </c>
      <c r="G3" s="33" t="n">
        <v>0.0046</v>
      </c>
      <c r="H3" s="33" t="n">
        <v>0.04930753940543071</v>
      </c>
      <c r="I3" s="42" t="n">
        <v>0.0423</v>
      </c>
      <c r="J3" s="33" t="n">
        <v>0.007007539405430713</v>
      </c>
      <c r="K3" s="16" t="inlineStr">
        <is>
          <t>Middle East</t>
        </is>
      </c>
      <c r="L3" s="17" t="n">
        <v>46027</v>
      </c>
      <c r="M3" s="16" t="inlineStr">
        <is>
          <t>https://pages.stern.nyu.edu/~adamodar/New_Home_Page/datafile/ctryprem.html</t>
        </is>
      </c>
    </row>
    <row r="4">
      <c r="A4" s="16" t="inlineStr">
        <is>
          <t>Albania</t>
        </is>
      </c>
      <c r="B4" s="16" t="inlineStr">
        <is>
          <t>Ba3</t>
        </is>
      </c>
      <c r="C4" s="33" t="n">
        <v>0.03056392487028855</v>
      </c>
      <c r="D4" s="33" t="n">
        <v>0.04656041476373279</v>
      </c>
      <c r="E4" s="33" t="n">
        <v>0.08886041476373278</v>
      </c>
      <c r="F4" s="33" t="n">
        <v>0.15</v>
      </c>
      <c r="G4" s="33" t="n"/>
      <c r="H4" s="33" t="n"/>
      <c r="I4" s="42" t="n">
        <v>0.0423</v>
      </c>
      <c r="J4" s="33" t="n"/>
      <c r="K4" s="16" t="inlineStr">
        <is>
          <t>Eastern Europe &amp; Russia</t>
        </is>
      </c>
      <c r="L4" s="17" t="n">
        <v>46027</v>
      </c>
      <c r="M4" s="16" t="inlineStr">
        <is>
          <t>https://pages.stern.nyu.edu/~adamodar/New_Home_Page/datafile/ctryprem.html</t>
        </is>
      </c>
    </row>
    <row r="5">
      <c r="A5" s="16" t="inlineStr">
        <is>
          <t>Algeria</t>
        </is>
      </c>
      <c r="B5" s="42" t="n">
        <v>0.100576597563757</v>
      </c>
      <c r="C5" s="33" t="n">
        <v>0.05827659756375703</v>
      </c>
      <c r="D5" s="33" t="n"/>
      <c r="E5" s="33" t="n">
        <v>0.03825484714157031</v>
      </c>
      <c r="F5" s="33" t="n"/>
      <c r="G5" s="33" t="n"/>
      <c r="H5" s="33" t="n"/>
      <c r="I5" s="42" t="n"/>
      <c r="J5" s="33" t="n"/>
      <c r="K5" s="42" t="n">
        <v>67</v>
      </c>
      <c r="L5" s="17" t="n">
        <v>46027</v>
      </c>
      <c r="M5" s="16" t="inlineStr">
        <is>
          <t>https://pages.stern.nyu.edu/~adamodar/New_Home_Page/datafile/ctryprem.html</t>
        </is>
      </c>
    </row>
    <row r="6">
      <c r="A6" s="16" t="inlineStr">
        <is>
          <t>Andorra (Principality of)</t>
        </is>
      </c>
      <c r="B6" s="16" t="inlineStr">
        <is>
          <t>Baa1</t>
        </is>
      </c>
      <c r="C6" s="33" t="n">
        <v>0.01358396660901713</v>
      </c>
      <c r="D6" s="33" t="n">
        <v>0.02069351767277013</v>
      </c>
      <c r="E6" s="33" t="n">
        <v>0.06299351767277012</v>
      </c>
      <c r="F6" s="33" t="n">
        <v>0.1</v>
      </c>
      <c r="G6" s="33" t="n"/>
      <c r="H6" s="33" t="n"/>
      <c r="I6" s="42" t="n">
        <v>0.04229999999999999</v>
      </c>
      <c r="J6" s="33" t="n"/>
      <c r="K6" s="16" t="inlineStr">
        <is>
          <t>Western Europe</t>
        </is>
      </c>
      <c r="L6" s="17" t="n">
        <v>46027</v>
      </c>
      <c r="M6" s="16" t="inlineStr">
        <is>
          <t>https://pages.stern.nyu.edu/~adamodar/New_Home_Page/datafile/ctryprem.html</t>
        </is>
      </c>
    </row>
    <row r="7">
      <c r="A7" s="16" t="inlineStr">
        <is>
          <t>Angola</t>
        </is>
      </c>
      <c r="B7" s="16" t="inlineStr">
        <is>
          <t>B3</t>
        </is>
      </c>
      <c r="C7" s="33" t="n">
        <v>0.05523480540284173</v>
      </c>
      <c r="D7" s="33" t="n">
        <v>0.08414349465471971</v>
      </c>
      <c r="E7" s="33" t="n">
        <v>0.1264434946547197</v>
      </c>
      <c r="F7" s="33" t="n">
        <v>0.25</v>
      </c>
      <c r="G7" s="33" t="n">
        <v>0.061</v>
      </c>
      <c r="H7" s="33" t="n">
        <v>0.1352260660285377</v>
      </c>
      <c r="I7" s="42" t="n">
        <v>0.0423</v>
      </c>
      <c r="J7" s="33" t="n">
        <v>0.0929260660285377</v>
      </c>
      <c r="K7" s="16" t="inlineStr">
        <is>
          <t>Africa</t>
        </is>
      </c>
      <c r="L7" s="17" t="n">
        <v>46027</v>
      </c>
      <c r="M7" s="16" t="inlineStr">
        <is>
          <t>https://pages.stern.nyu.edu/~adamodar/New_Home_Page/datafile/ctryprem.html</t>
        </is>
      </c>
    </row>
    <row r="8">
      <c r="A8" s="16" t="inlineStr">
        <is>
          <t>Argentina</t>
        </is>
      </c>
      <c r="B8" s="16" t="inlineStr">
        <is>
          <t>Caa1</t>
        </is>
      </c>
      <c r="C8" s="33" t="n">
        <v>0.06372478453347744</v>
      </c>
      <c r="D8" s="33" t="n">
        <v>0.09707694320020104</v>
      </c>
      <c r="E8" s="33" t="n">
        <v>0.139376943200201</v>
      </c>
      <c r="F8" s="33" t="n">
        <v>0.35</v>
      </c>
      <c r="G8" s="33" t="n"/>
      <c r="H8" s="33" t="n"/>
      <c r="I8" s="42" t="n">
        <v>0.04229999999999999</v>
      </c>
      <c r="J8" s="33" t="n"/>
      <c r="K8" s="16" t="inlineStr">
        <is>
          <t>Central and South America</t>
        </is>
      </c>
      <c r="L8" s="17" t="n">
        <v>46027</v>
      </c>
      <c r="M8" s="16" t="inlineStr">
        <is>
          <t>https://pages.stern.nyu.edu/~adamodar/New_Home_Page/datafile/ctryprem.html</t>
        </is>
      </c>
    </row>
    <row r="9">
      <c r="A9" s="16" t="inlineStr">
        <is>
          <t>Armenia</t>
        </is>
      </c>
      <c r="B9" s="16" t="inlineStr">
        <is>
          <t>Ba3</t>
        </is>
      </c>
      <c r="C9" s="33" t="n">
        <v>0.03056392487028855</v>
      </c>
      <c r="D9" s="33" t="n">
        <v>0.04656041476373279</v>
      </c>
      <c r="E9" s="33" t="n">
        <v>0.08886041476373278</v>
      </c>
      <c r="F9" s="33" t="n">
        <v>0.18</v>
      </c>
      <c r="G9" s="33" t="n"/>
      <c r="H9" s="33" t="n"/>
      <c r="I9" s="42" t="n">
        <v>0.0423</v>
      </c>
      <c r="J9" s="33" t="n"/>
      <c r="K9" s="16" t="inlineStr">
        <is>
          <t>Eastern Europe &amp; Russia</t>
        </is>
      </c>
      <c r="L9" s="17" t="n">
        <v>46027</v>
      </c>
      <c r="M9" s="16" t="inlineStr">
        <is>
          <t>https://pages.stern.nyu.edu/~adamodar/New_Home_Page/datafile/ctryprem.html</t>
        </is>
      </c>
    </row>
    <row r="10">
      <c r="A10" s="16" t="inlineStr">
        <is>
          <t>Aruba</t>
        </is>
      </c>
      <c r="B10" s="16" t="inlineStr">
        <is>
          <t>Baa3</t>
        </is>
      </c>
      <c r="C10" s="33" t="n">
        <v>0.01867795408739856</v>
      </c>
      <c r="D10" s="33" t="n">
        <v>0.02845358680005893</v>
      </c>
      <c r="E10" s="33" t="n">
        <v>0.07075358680005893</v>
      </c>
      <c r="F10" s="33" t="n">
        <v>0.22</v>
      </c>
      <c r="G10" s="33" t="n"/>
      <c r="H10" s="33" t="n"/>
      <c r="I10" s="42" t="n">
        <v>0.0423</v>
      </c>
      <c r="J10" s="33" t="n"/>
      <c r="K10" s="16" t="inlineStr">
        <is>
          <t>Caribbean</t>
        </is>
      </c>
      <c r="L10" s="17" t="n">
        <v>46027</v>
      </c>
      <c r="M10" s="16" t="inlineStr">
        <is>
          <t>https://pages.stern.nyu.edu/~adamodar/New_Home_Page/datafile/ctryprem.html</t>
        </is>
      </c>
    </row>
    <row r="11">
      <c r="A11" s="16" t="inlineStr">
        <is>
          <t>Australia</t>
        </is>
      </c>
      <c r="B11" s="16" t="inlineStr">
        <is>
          <t>Aaa</t>
        </is>
      </c>
      <c r="C11" s="33" t="n">
        <v>0</v>
      </c>
      <c r="D11" s="33" t="n">
        <v>0</v>
      </c>
      <c r="E11" s="33" t="n">
        <v>0.0423</v>
      </c>
      <c r="F11" s="33" t="n">
        <v>0.3</v>
      </c>
      <c r="G11" s="33" t="n">
        <v>0.0005</v>
      </c>
      <c r="H11" s="33" t="n">
        <v>0.04306168906580769</v>
      </c>
      <c r="I11" s="42" t="n">
        <v>0.0423</v>
      </c>
      <c r="J11" s="33" t="n">
        <v>0.0007616890658076862</v>
      </c>
      <c r="K11" s="16" t="inlineStr">
        <is>
          <t>Australia &amp; New Zealand</t>
        </is>
      </c>
      <c r="L11" s="17" t="n">
        <v>46027</v>
      </c>
      <c r="M11" s="16" t="inlineStr">
        <is>
          <t>https://pages.stern.nyu.edu/~adamodar/New_Home_Page/datafile/ctryprem.html</t>
        </is>
      </c>
    </row>
    <row r="12">
      <c r="A12" s="16" t="inlineStr">
        <is>
          <t>Austria</t>
        </is>
      </c>
      <c r="B12" s="16" t="inlineStr">
        <is>
          <t>Aa1</t>
        </is>
      </c>
      <c r="C12" s="33" t="n">
        <v>0.002333679169992019</v>
      </c>
      <c r="D12" s="33" t="n">
        <v>0.003555075813772155</v>
      </c>
      <c r="E12" s="33" t="n">
        <v>0.04585507581377215</v>
      </c>
      <c r="F12" s="33" t="n">
        <v>0.23</v>
      </c>
      <c r="G12" s="33" t="n">
        <v>0.0014</v>
      </c>
      <c r="H12" s="33" t="n">
        <v>0.04443272938426152</v>
      </c>
      <c r="I12" s="42" t="n">
        <v>0.0423</v>
      </c>
      <c r="J12" s="33" t="n">
        <v>0.002132729384261521</v>
      </c>
      <c r="K12" s="16" t="inlineStr">
        <is>
          <t>Western Europe</t>
        </is>
      </c>
      <c r="L12" s="17" t="n">
        <v>46027</v>
      </c>
      <c r="M12" s="16" t="inlineStr">
        <is>
          <t>https://pages.stern.nyu.edu/~adamodar/New_Home_Page/datafile/ctryprem.html</t>
        </is>
      </c>
    </row>
    <row r="13">
      <c r="A13" s="16" t="inlineStr">
        <is>
          <t>Azerbaijan</t>
        </is>
      </c>
      <c r="B13" s="16" t="inlineStr">
        <is>
          <t>Baa3</t>
        </is>
      </c>
      <c r="C13" s="33" t="n">
        <v>0.01867795408739856</v>
      </c>
      <c r="D13" s="33" t="n">
        <v>0.02845358680005893</v>
      </c>
      <c r="E13" s="33" t="n">
        <v>0.07075358680005893</v>
      </c>
      <c r="F13" s="33" t="n">
        <v>0.2</v>
      </c>
      <c r="G13" s="33" t="n"/>
      <c r="H13" s="33" t="n"/>
      <c r="I13" s="42" t="n">
        <v>0.0423</v>
      </c>
      <c r="J13" s="33" t="n"/>
      <c r="K13" s="16" t="inlineStr">
        <is>
          <t>Eastern Europe &amp; Russia</t>
        </is>
      </c>
      <c r="L13" s="17" t="n">
        <v>46027</v>
      </c>
      <c r="M13" s="16" t="inlineStr">
        <is>
          <t>https://pages.stern.nyu.edu/~adamodar/New_Home_Page/datafile/ctryprem.html</t>
        </is>
      </c>
    </row>
    <row r="14">
      <c r="A14" s="16" t="inlineStr">
        <is>
          <t>Bahamas</t>
        </is>
      </c>
      <c r="B14" s="16" t="inlineStr">
        <is>
          <t>B1</t>
        </is>
      </c>
      <c r="C14" s="33" t="n">
        <v>0.03825484714157031</v>
      </c>
      <c r="D14" s="33" t="n">
        <v>0.05827659756375704</v>
      </c>
      <c r="E14" s="33" t="n">
        <v>0.100576597563757</v>
      </c>
      <c r="F14" s="33" t="n">
        <v>0</v>
      </c>
      <c r="G14" s="33" t="n"/>
      <c r="H14" s="33" t="n"/>
      <c r="I14" s="42" t="n">
        <v>0.04229999999999999</v>
      </c>
      <c r="J14" s="33" t="n"/>
      <c r="K14" s="16" t="inlineStr">
        <is>
          <t>Caribbean</t>
        </is>
      </c>
      <c r="L14" s="17" t="n">
        <v>46027</v>
      </c>
      <c r="M14" s="16" t="inlineStr">
        <is>
          <t>https://pages.stern.nyu.edu/~adamodar/New_Home_Page/datafile/ctryprem.html</t>
        </is>
      </c>
    </row>
    <row r="15">
      <c r="A15" s="16" t="inlineStr">
        <is>
          <t>Bahrain</t>
        </is>
      </c>
      <c r="B15" s="16" t="inlineStr">
        <is>
          <t>B2</t>
        </is>
      </c>
      <c r="C15" s="33" t="n">
        <v>0.04674482627220602</v>
      </c>
      <c r="D15" s="33" t="n">
        <v>0.07121004610923838</v>
      </c>
      <c r="E15" s="33" t="n">
        <v>0.1135100461092384</v>
      </c>
      <c r="F15" s="33" t="n">
        <v>0</v>
      </c>
      <c r="G15" s="33" t="n">
        <v>0.0233</v>
      </c>
      <c r="H15" s="33" t="n">
        <v>0.07779471046663818</v>
      </c>
      <c r="I15" s="42" t="n">
        <v>0.04229999999999999</v>
      </c>
      <c r="J15" s="33" t="n">
        <v>0.03549471046663818</v>
      </c>
      <c r="K15" s="16" t="inlineStr">
        <is>
          <t>Middle East</t>
        </is>
      </c>
      <c r="L15" s="17" t="n">
        <v>46027</v>
      </c>
      <c r="M15" s="16" t="inlineStr">
        <is>
          <t>https://pages.stern.nyu.edu/~adamodar/New_Home_Page/datafile/ctryprem.html</t>
        </is>
      </c>
    </row>
    <row r="16">
      <c r="A16" s="16" t="inlineStr">
        <is>
          <t>Bangladesh</t>
        </is>
      </c>
      <c r="B16" s="16" t="inlineStr">
        <is>
          <t>B2</t>
        </is>
      </c>
      <c r="C16" s="33" t="n">
        <v>0.04674482627220602</v>
      </c>
      <c r="D16" s="33" t="n">
        <v>0.07121004610923838</v>
      </c>
      <c r="E16" s="33" t="n">
        <v>0.1135100461092384</v>
      </c>
      <c r="F16" s="33" t="n">
        <v>0.275</v>
      </c>
      <c r="G16" s="33" t="n"/>
      <c r="H16" s="33" t="n"/>
      <c r="I16" s="42" t="n">
        <v>0.04229999999999999</v>
      </c>
      <c r="J16" s="33" t="n"/>
      <c r="K16" s="16" t="inlineStr">
        <is>
          <t>Asia</t>
        </is>
      </c>
      <c r="L16" s="17" t="n">
        <v>46027</v>
      </c>
      <c r="M16" s="16" t="inlineStr">
        <is>
          <t>https://pages.stern.nyu.edu/~adamodar/New_Home_Page/datafile/ctryprem.html</t>
        </is>
      </c>
    </row>
    <row r="17">
      <c r="A17" s="16" t="inlineStr">
        <is>
          <t>Barbados</t>
        </is>
      </c>
      <c r="B17" s="16" t="inlineStr">
        <is>
          <t>B2</t>
        </is>
      </c>
      <c r="C17" s="33" t="n">
        <v>0.04674482627220602</v>
      </c>
      <c r="D17" s="33" t="n">
        <v>0.07121004610923838</v>
      </c>
      <c r="E17" s="33" t="n">
        <v>0.1135100461092384</v>
      </c>
      <c r="F17" s="33" t="n">
        <v>0.09</v>
      </c>
      <c r="G17" s="33" t="n"/>
      <c r="H17" s="33" t="n"/>
      <c r="I17" s="42" t="n">
        <v>0.04229999999999999</v>
      </c>
      <c r="J17" s="33" t="n"/>
      <c r="K17" s="16" t="inlineStr">
        <is>
          <t>Caribbean</t>
        </is>
      </c>
      <c r="L17" s="17" t="n">
        <v>46027</v>
      </c>
      <c r="M17" s="16" t="inlineStr">
        <is>
          <t>https://pages.stern.nyu.edu/~adamodar/New_Home_Page/datafile/ctryprem.html</t>
        </is>
      </c>
    </row>
    <row r="18">
      <c r="A18" s="16" t="inlineStr">
        <is>
          <t>Belarus</t>
        </is>
      </c>
      <c r="B18" s="16" t="inlineStr">
        <is>
          <t>C</t>
        </is>
      </c>
      <c r="C18" s="33" t="n">
        <v>0.175</v>
      </c>
      <c r="D18" s="33" t="n">
        <v>0.2665911730326901</v>
      </c>
      <c r="E18" s="33" t="n">
        <v>0.3088911730326901</v>
      </c>
      <c r="F18" s="33" t="n">
        <v>0.25</v>
      </c>
      <c r="G18" s="33" t="n"/>
      <c r="H18" s="33" t="n"/>
      <c r="I18" s="42" t="n">
        <v>0.0423</v>
      </c>
      <c r="J18" s="33" t="n"/>
      <c r="K18" s="16" t="inlineStr">
        <is>
          <t>Eastern Europe &amp; Russia</t>
        </is>
      </c>
      <c r="L18" s="17" t="n">
        <v>46027</v>
      </c>
      <c r="M18" s="16" t="inlineStr">
        <is>
          <t>https://pages.stern.nyu.edu/~adamodar/New_Home_Page/datafile/ctryprem.html</t>
        </is>
      </c>
    </row>
    <row r="19">
      <c r="A19" s="16" t="inlineStr">
        <is>
          <t>Belgium</t>
        </is>
      </c>
      <c r="B19" s="16" t="inlineStr">
        <is>
          <t>Aa3</t>
        </is>
      </c>
      <c r="C19" s="33" t="n">
        <v>0.005093987478381426</v>
      </c>
      <c r="D19" s="33" t="n">
        <v>0.007760069127288798</v>
      </c>
      <c r="E19" s="33" t="n">
        <v>0.0500600691272888</v>
      </c>
      <c r="F19" s="33" t="n">
        <v>0.25</v>
      </c>
      <c r="G19" s="33" t="n">
        <v>0.0026</v>
      </c>
      <c r="H19" s="33" t="n">
        <v>0.04626078314219997</v>
      </c>
      <c r="I19" s="42" t="n">
        <v>0.0423</v>
      </c>
      <c r="J19" s="33" t="n">
        <v>0.003960783142199968</v>
      </c>
      <c r="K19" s="16" t="inlineStr">
        <is>
          <t>Western Europe</t>
        </is>
      </c>
      <c r="L19" s="17" t="n">
        <v>46027</v>
      </c>
      <c r="M19" s="16" t="inlineStr">
        <is>
          <t>https://pages.stern.nyu.edu/~adamodar/New_Home_Page/datafile/ctryprem.html</t>
        </is>
      </c>
    </row>
    <row r="20">
      <c r="A20" s="16" t="inlineStr">
        <is>
          <t>Belize</t>
        </is>
      </c>
      <c r="B20" s="16" t="inlineStr">
        <is>
          <t>Caa1</t>
        </is>
      </c>
      <c r="C20" s="33" t="n">
        <v>0.06372478453347744</v>
      </c>
      <c r="D20" s="33" t="n">
        <v>0.09707694320020104</v>
      </c>
      <c r="E20" s="33" t="n">
        <v>0.139376943200201</v>
      </c>
      <c r="F20" s="33" t="n">
        <v>0</v>
      </c>
      <c r="G20" s="33" t="n"/>
      <c r="H20" s="33" t="n"/>
      <c r="I20" s="42" t="n">
        <v>0.04229999999999999</v>
      </c>
      <c r="J20" s="33" t="n"/>
      <c r="K20" s="16" t="inlineStr">
        <is>
          <t>Central and South America</t>
        </is>
      </c>
      <c r="L20" s="17" t="n">
        <v>46027</v>
      </c>
      <c r="M20" s="16" t="inlineStr">
        <is>
          <t>https://pages.stern.nyu.edu/~adamodar/New_Home_Page/datafile/ctryprem.html</t>
        </is>
      </c>
    </row>
    <row r="21">
      <c r="A21" s="16" t="inlineStr">
        <is>
          <t>Benin</t>
        </is>
      </c>
      <c r="B21" s="16" t="inlineStr">
        <is>
          <t>B1</t>
        </is>
      </c>
      <c r="C21" s="33" t="n">
        <v>0.03825484714157031</v>
      </c>
      <c r="D21" s="33" t="n">
        <v>0.05827659756375704</v>
      </c>
      <c r="E21" s="33" t="n">
        <v>0.100576597563757</v>
      </c>
      <c r="F21" s="33" t="n">
        <v>0.3</v>
      </c>
      <c r="G21" s="33" t="n"/>
      <c r="H21" s="33" t="n"/>
      <c r="I21" s="42" t="n">
        <v>0.04229999999999999</v>
      </c>
      <c r="J21" s="33" t="n"/>
      <c r="K21" s="16" t="inlineStr">
        <is>
          <t>Africa</t>
        </is>
      </c>
      <c r="L21" s="17" t="n">
        <v>46027</v>
      </c>
      <c r="M21" s="16" t="inlineStr">
        <is>
          <t>https://pages.stern.nyu.edu/~adamodar/New_Home_Page/datafile/ctryprem.html</t>
        </is>
      </c>
    </row>
    <row r="22">
      <c r="A22" s="16" t="inlineStr">
        <is>
          <t>Bermuda</t>
        </is>
      </c>
      <c r="B22" s="16" t="inlineStr">
        <is>
          <t>A2</t>
        </is>
      </c>
      <c r="C22" s="33" t="n">
        <v>0.007191511734185542</v>
      </c>
      <c r="D22" s="33" t="n">
        <v>0.0109553917091136</v>
      </c>
      <c r="E22" s="33" t="n">
        <v>0.05325539170911359</v>
      </c>
      <c r="F22" s="33" t="n">
        <v>0</v>
      </c>
      <c r="G22" s="33" t="n"/>
      <c r="H22" s="33" t="n"/>
      <c r="I22" s="42" t="n">
        <v>0.0423</v>
      </c>
      <c r="J22" s="33" t="n"/>
      <c r="K22" s="16" t="inlineStr">
        <is>
          <t>Caribbean</t>
        </is>
      </c>
      <c r="L22" s="17" t="n">
        <v>46027</v>
      </c>
      <c r="M22" s="16" t="inlineStr">
        <is>
          <t>https://pages.stern.nyu.edu/~adamodar/New_Home_Page/datafile/ctryprem.html</t>
        </is>
      </c>
    </row>
    <row r="23">
      <c r="A23" s="16" t="inlineStr">
        <is>
          <t>Bolivia</t>
        </is>
      </c>
      <c r="B23" s="16" t="inlineStr">
        <is>
          <t>Ca</t>
        </is>
      </c>
      <c r="C23" s="33" t="n">
        <v>0.1019796316750478</v>
      </c>
      <c r="D23" s="33" t="n">
        <v>0.1553535407639581</v>
      </c>
      <c r="E23" s="33" t="n">
        <v>0.1976535407639581</v>
      </c>
      <c r="F23" s="33" t="n">
        <v>0.25</v>
      </c>
      <c r="G23" s="33" t="n"/>
      <c r="H23" s="33" t="n"/>
      <c r="I23" s="42" t="n">
        <v>0.0423</v>
      </c>
      <c r="J23" s="33" t="n"/>
      <c r="K23" s="16" t="inlineStr">
        <is>
          <t>Central and South America</t>
        </is>
      </c>
      <c r="L23" s="17" t="n">
        <v>46027</v>
      </c>
      <c r="M23" s="16" t="inlineStr">
        <is>
          <t>https://pages.stern.nyu.edu/~adamodar/New_Home_Page/datafile/ctryprem.html</t>
        </is>
      </c>
    </row>
    <row r="24">
      <c r="A24" s="16" t="inlineStr">
        <is>
          <t>Bosnia and Herzegovina</t>
        </is>
      </c>
      <c r="B24" s="16" t="inlineStr">
        <is>
          <t>B3</t>
        </is>
      </c>
      <c r="C24" s="33" t="n">
        <v>0.05523480540284173</v>
      </c>
      <c r="D24" s="33" t="n">
        <v>0.08414349465471971</v>
      </c>
      <c r="E24" s="33" t="n">
        <v>0.1264434946547197</v>
      </c>
      <c r="F24" s="33" t="n">
        <v>0.1</v>
      </c>
      <c r="G24" s="33" t="n"/>
      <c r="H24" s="33" t="n"/>
      <c r="I24" s="42" t="n">
        <v>0.0423</v>
      </c>
      <c r="J24" s="33" t="n"/>
      <c r="K24" s="16" t="inlineStr">
        <is>
          <t>Eastern Europe &amp; Russia</t>
        </is>
      </c>
      <c r="L24" s="17" t="n">
        <v>46027</v>
      </c>
      <c r="M24" s="16" t="inlineStr">
        <is>
          <t>https://pages.stern.nyu.edu/~adamodar/New_Home_Page/datafile/ctryprem.html</t>
        </is>
      </c>
    </row>
    <row r="25">
      <c r="A25" s="16" t="inlineStr">
        <is>
          <t>Botswana</t>
        </is>
      </c>
      <c r="B25" s="16" t="inlineStr">
        <is>
          <t>Baa1</t>
        </is>
      </c>
      <c r="C25" s="33" t="n">
        <v>0.01358396660901713</v>
      </c>
      <c r="D25" s="33" t="n">
        <v>0.02069351767277013</v>
      </c>
      <c r="E25" s="33" t="n">
        <v>0.06299351767277012</v>
      </c>
      <c r="F25" s="33" t="n">
        <v>0.22</v>
      </c>
      <c r="G25" s="33" t="n"/>
      <c r="H25" s="33" t="n"/>
      <c r="I25" s="42" t="n">
        <v>0.04229999999999999</v>
      </c>
      <c r="J25" s="33" t="n"/>
      <c r="K25" s="16" t="inlineStr">
        <is>
          <t>Africa</t>
        </is>
      </c>
      <c r="L25" s="17" t="n">
        <v>46027</v>
      </c>
      <c r="M25" s="16" t="inlineStr">
        <is>
          <t>https://pages.stern.nyu.edu/~adamodar/New_Home_Page/datafile/ctryprem.html</t>
        </is>
      </c>
    </row>
    <row r="26">
      <c r="A26" s="16" t="inlineStr">
        <is>
          <t>Brazil</t>
        </is>
      </c>
      <c r="B26" s="16" t="inlineStr">
        <is>
          <t>Ba1</t>
        </is>
      </c>
      <c r="C26" s="33" t="n">
        <v>0.0212748888802989</v>
      </c>
      <c r="D26" s="33" t="n">
        <v>0.03240970047279439</v>
      </c>
      <c r="E26" s="33" t="n">
        <v>0.07470970047279439</v>
      </c>
      <c r="F26" s="33" t="n">
        <v>0.34</v>
      </c>
      <c r="G26" s="33" t="n">
        <v>0.0221</v>
      </c>
      <c r="H26" s="33" t="n">
        <v>0.07596665670869973</v>
      </c>
      <c r="I26" s="42" t="n">
        <v>0.0423</v>
      </c>
      <c r="J26" s="33" t="n">
        <v>0.03366665670869973</v>
      </c>
      <c r="K26" s="16" t="inlineStr">
        <is>
          <t>Central and South America</t>
        </is>
      </c>
      <c r="L26" s="17" t="n">
        <v>46027</v>
      </c>
      <c r="M26" s="16" t="inlineStr">
        <is>
          <t>https://pages.stern.nyu.edu/~adamodar/New_Home_Page/datafile/ctryprem.html</t>
        </is>
      </c>
    </row>
    <row r="27">
      <c r="A27" s="16" t="inlineStr">
        <is>
          <t>Brunei</t>
        </is>
      </c>
      <c r="B27" s="42" t="n">
        <v>0.0500600691272888</v>
      </c>
      <c r="C27" s="33" t="n">
        <v>0.007760069127288799</v>
      </c>
      <c r="D27" s="33" t="n"/>
      <c r="E27" s="33" t="n">
        <v>0.005093987478381427</v>
      </c>
      <c r="F27" s="33" t="n"/>
      <c r="G27" s="33" t="n"/>
      <c r="H27" s="33" t="n"/>
      <c r="I27" s="42" t="n"/>
      <c r="J27" s="33" t="n"/>
      <c r="K27" s="42" t="n">
        <v>80.75</v>
      </c>
      <c r="L27" s="17" t="n">
        <v>46027</v>
      </c>
      <c r="M27" s="16" t="inlineStr">
        <is>
          <t>https://pages.stern.nyu.edu/~adamodar/New_Home_Page/datafile/ctryprem.html</t>
        </is>
      </c>
    </row>
    <row r="28">
      <c r="A28" s="16" t="inlineStr">
        <is>
          <t>Bulgaria</t>
        </is>
      </c>
      <c r="B28" s="16" t="inlineStr">
        <is>
          <t>Baa1</t>
        </is>
      </c>
      <c r="C28" s="33" t="n">
        <v>0.01358396660901713</v>
      </c>
      <c r="D28" s="33" t="n">
        <v>0.02069351767277013</v>
      </c>
      <c r="E28" s="33" t="n">
        <v>0.06299351767277012</v>
      </c>
      <c r="F28" s="33" t="n">
        <v>0.1</v>
      </c>
      <c r="G28" s="33" t="n">
        <v>0.0063</v>
      </c>
      <c r="H28" s="33" t="n">
        <v>0.05189728222917684</v>
      </c>
      <c r="I28" s="42" t="n">
        <v>0.04229999999999999</v>
      </c>
      <c r="J28" s="33" t="n">
        <v>0.009597282229176845</v>
      </c>
      <c r="K28" s="16" t="inlineStr">
        <is>
          <t>Eastern Europe &amp; Russia</t>
        </is>
      </c>
      <c r="L28" s="17" t="n">
        <v>46027</v>
      </c>
      <c r="M28" s="16" t="inlineStr">
        <is>
          <t>https://pages.stern.nyu.edu/~adamodar/New_Home_Page/datafile/ctryprem.html</t>
        </is>
      </c>
    </row>
    <row r="29">
      <c r="A29" s="16" t="inlineStr">
        <is>
          <t>Burkina Faso</t>
        </is>
      </c>
      <c r="B29" s="16" t="inlineStr">
        <is>
          <t>Caa1</t>
        </is>
      </c>
      <c r="C29" s="33" t="n">
        <v>0.06372478453347744</v>
      </c>
      <c r="D29" s="33" t="n">
        <v>0.09707694320020104</v>
      </c>
      <c r="E29" s="33" t="n">
        <v>0.139376943200201</v>
      </c>
      <c r="F29" s="33" t="n">
        <v>0.275</v>
      </c>
      <c r="G29" s="33" t="n"/>
      <c r="H29" s="33" t="n"/>
      <c r="I29" s="42" t="n">
        <v>0.04229999999999999</v>
      </c>
      <c r="J29" s="33" t="n"/>
      <c r="K29" s="16" t="inlineStr">
        <is>
          <t>Africa</t>
        </is>
      </c>
      <c r="L29" s="17" t="n">
        <v>46027</v>
      </c>
      <c r="M29" s="16" t="inlineStr">
        <is>
          <t>https://pages.stern.nyu.edu/~adamodar/New_Home_Page/datafile/ctryprem.html</t>
        </is>
      </c>
    </row>
    <row r="30">
      <c r="A30" s="16" t="inlineStr">
        <is>
          <t>Cambodia</t>
        </is>
      </c>
      <c r="B30" s="16" t="inlineStr">
        <is>
          <t>B2</t>
        </is>
      </c>
      <c r="C30" s="33" t="n">
        <v>0.04674482627220602</v>
      </c>
      <c r="D30" s="33" t="n">
        <v>0.07121004610923838</v>
      </c>
      <c r="E30" s="33" t="n">
        <v>0.1135100461092384</v>
      </c>
      <c r="F30" s="33" t="n">
        <v>0.2</v>
      </c>
      <c r="G30" s="33" t="n"/>
      <c r="H30" s="33" t="n"/>
      <c r="I30" s="42" t="n">
        <v>0.04229999999999999</v>
      </c>
      <c r="J30" s="33" t="n"/>
      <c r="K30" s="16" t="inlineStr">
        <is>
          <t>Asia</t>
        </is>
      </c>
      <c r="L30" s="17" t="n">
        <v>46027</v>
      </c>
      <c r="M30" s="16" t="inlineStr">
        <is>
          <t>https://pages.stern.nyu.edu/~adamodar/New_Home_Page/datafile/ctryprem.html</t>
        </is>
      </c>
    </row>
    <row r="31">
      <c r="A31" s="16" t="inlineStr">
        <is>
          <t>Cameroon</t>
        </is>
      </c>
      <c r="B31" s="16" t="inlineStr">
        <is>
          <t>Caa1</t>
        </is>
      </c>
      <c r="C31" s="33" t="n">
        <v>0.06372478453347744</v>
      </c>
      <c r="D31" s="33" t="n">
        <v>0.09707694320020104</v>
      </c>
      <c r="E31" s="33" t="n">
        <v>0.139376943200201</v>
      </c>
      <c r="F31" s="33" t="n">
        <v>0.33</v>
      </c>
      <c r="G31" s="33" t="n">
        <v>0.0673</v>
      </c>
      <c r="H31" s="33" t="n">
        <v>0.1448233482577146</v>
      </c>
      <c r="I31" s="42" t="n">
        <v>0.04229999999999999</v>
      </c>
      <c r="J31" s="33" t="n">
        <v>0.1025233482577146</v>
      </c>
      <c r="K31" s="16" t="inlineStr">
        <is>
          <t>Africa</t>
        </is>
      </c>
      <c r="L31" s="17" t="n">
        <v>46027</v>
      </c>
      <c r="M31" s="16" t="inlineStr">
        <is>
          <t>https://pages.stern.nyu.edu/~adamodar/New_Home_Page/datafile/ctryprem.html</t>
        </is>
      </c>
    </row>
    <row r="32">
      <c r="A32" s="16" t="inlineStr">
        <is>
          <t>Canada</t>
        </is>
      </c>
      <c r="B32" s="16" t="inlineStr">
        <is>
          <t>Aaa</t>
        </is>
      </c>
      <c r="C32" s="33" t="n">
        <v>0</v>
      </c>
      <c r="D32" s="33" t="n">
        <v>0</v>
      </c>
      <c r="E32" s="33" t="n">
        <v>0.0423</v>
      </c>
      <c r="F32" s="33" t="n">
        <v>0.2614</v>
      </c>
      <c r="G32" s="33" t="n">
        <v>0.0019</v>
      </c>
      <c r="H32" s="33" t="n">
        <v>0.0451944184500692</v>
      </c>
      <c r="I32" s="42" t="n">
        <v>0.0423</v>
      </c>
      <c r="J32" s="33" t="n">
        <v>0.002894418450069207</v>
      </c>
      <c r="K32" s="16" t="inlineStr">
        <is>
          <t>North America</t>
        </is>
      </c>
      <c r="L32" s="17" t="n">
        <v>46027</v>
      </c>
      <c r="M32" s="16" t="inlineStr">
        <is>
          <t>https://pages.stern.nyu.edu/~adamodar/New_Home_Page/datafile/ctryprem.html</t>
        </is>
      </c>
    </row>
    <row r="33">
      <c r="A33" s="16" t="inlineStr">
        <is>
          <t>Cape Verde</t>
        </is>
      </c>
      <c r="B33" s="16" t="inlineStr">
        <is>
          <t>B2</t>
        </is>
      </c>
      <c r="C33" s="33" t="n">
        <v>0.04674482627220602</v>
      </c>
      <c r="D33" s="33" t="n">
        <v>0.07121004610923838</v>
      </c>
      <c r="E33" s="33" t="n">
        <v>0.1135100461092384</v>
      </c>
      <c r="F33" s="33" t="n">
        <v>0.2686</v>
      </c>
      <c r="G33" s="33" t="n"/>
      <c r="H33" s="33" t="n"/>
      <c r="I33" s="42" t="n">
        <v>0.04229999999999999</v>
      </c>
      <c r="J33" s="33" t="n"/>
      <c r="K33" s="16" t="inlineStr">
        <is>
          <t>Africa</t>
        </is>
      </c>
      <c r="L33" s="17" t="n">
        <v>46027</v>
      </c>
      <c r="M33" s="16" t="inlineStr">
        <is>
          <t>https://pages.stern.nyu.edu/~adamodar/New_Home_Page/datafile/ctryprem.html</t>
        </is>
      </c>
    </row>
    <row r="34">
      <c r="A34" s="16" t="inlineStr">
        <is>
          <t>Cayman Islands</t>
        </is>
      </c>
      <c r="B34" s="16" t="inlineStr">
        <is>
          <t>Aa3</t>
        </is>
      </c>
      <c r="C34" s="33" t="n">
        <v>0.005093987478381426</v>
      </c>
      <c r="D34" s="33" t="n">
        <v>0.007760069127288798</v>
      </c>
      <c r="E34" s="33" t="n">
        <v>0.0500600691272888</v>
      </c>
      <c r="F34" s="33" t="n">
        <v>0</v>
      </c>
      <c r="G34" s="33" t="n"/>
      <c r="H34" s="33" t="n"/>
      <c r="I34" s="42" t="n">
        <v>0.0423</v>
      </c>
      <c r="J34" s="33" t="n"/>
      <c r="K34" s="16" t="inlineStr">
        <is>
          <t>Caribbean</t>
        </is>
      </c>
      <c r="L34" s="17" t="n">
        <v>46027</v>
      </c>
      <c r="M34" s="16" t="inlineStr">
        <is>
          <t>https://pages.stern.nyu.edu/~adamodar/New_Home_Page/datafile/ctryprem.html</t>
        </is>
      </c>
    </row>
    <row r="35">
      <c r="A35" s="16" t="inlineStr">
        <is>
          <t>Chile</t>
        </is>
      </c>
      <c r="B35" s="16" t="inlineStr">
        <is>
          <t>A2</t>
        </is>
      </c>
      <c r="C35" s="33" t="n">
        <v>0.007191511734185542</v>
      </c>
      <c r="D35" s="33" t="n">
        <v>0.0109553917091136</v>
      </c>
      <c r="E35" s="33" t="n">
        <v>0.05325539170911359</v>
      </c>
      <c r="F35" s="33" t="n">
        <v>0.27</v>
      </c>
      <c r="G35" s="33" t="n">
        <v>0.007299999999999999</v>
      </c>
      <c r="H35" s="33" t="n">
        <v>0.05342066036079221</v>
      </c>
      <c r="I35" s="42" t="n">
        <v>0.0423</v>
      </c>
      <c r="J35" s="33" t="n">
        <v>0.01112066036079222</v>
      </c>
      <c r="K35" s="16" t="inlineStr">
        <is>
          <t>Central and South America</t>
        </is>
      </c>
      <c r="L35" s="17" t="n">
        <v>46027</v>
      </c>
      <c r="M35" s="16" t="inlineStr">
        <is>
          <t>https://pages.stern.nyu.edu/~adamodar/New_Home_Page/datafile/ctryprem.html</t>
        </is>
      </c>
    </row>
    <row r="36">
      <c r="A36" s="16" t="inlineStr">
        <is>
          <t>China</t>
        </is>
      </c>
      <c r="B36" s="16" t="inlineStr">
        <is>
          <t>A1</t>
        </is>
      </c>
      <c r="C36" s="33" t="n">
        <v>0.005992926445154621</v>
      </c>
      <c r="D36" s="33" t="n">
        <v>0.009129493090928</v>
      </c>
      <c r="E36" s="33" t="n">
        <v>0.05142949309092799</v>
      </c>
      <c r="F36" s="33" t="n">
        <v>0.25</v>
      </c>
      <c r="G36" s="33" t="n">
        <v>0.005</v>
      </c>
      <c r="H36" s="33" t="n">
        <v>0.04991689065807686</v>
      </c>
      <c r="I36" s="42" t="n">
        <v>0.04229999999999999</v>
      </c>
      <c r="J36" s="33" t="n">
        <v>0.007616890658076862</v>
      </c>
      <c r="K36" s="16" t="inlineStr">
        <is>
          <t>Asia</t>
        </is>
      </c>
      <c r="L36" s="17" t="n">
        <v>46027</v>
      </c>
      <c r="M36" s="16" t="inlineStr">
        <is>
          <t>https://pages.stern.nyu.edu/~adamodar/New_Home_Page/datafile/ctryprem.html</t>
        </is>
      </c>
    </row>
    <row r="37">
      <c r="A37" s="16" t="inlineStr">
        <is>
          <t>Colombia</t>
        </is>
      </c>
      <c r="B37" s="16" t="inlineStr">
        <is>
          <t>Baa3</t>
        </is>
      </c>
      <c r="C37" s="33" t="n">
        <v>0.01867795408739856</v>
      </c>
      <c r="D37" s="33" t="n">
        <v>0.02845358680005893</v>
      </c>
      <c r="E37" s="33" t="n">
        <v>0.07075358680005893</v>
      </c>
      <c r="F37" s="33" t="n">
        <v>0.35</v>
      </c>
      <c r="G37" s="33" t="n">
        <v>0.032</v>
      </c>
      <c r="H37" s="33" t="n">
        <v>0.09104810021169191</v>
      </c>
      <c r="I37" s="42" t="n">
        <v>0.0423</v>
      </c>
      <c r="J37" s="33" t="n">
        <v>0.04874810021169192</v>
      </c>
      <c r="K37" s="16" t="inlineStr">
        <is>
          <t>Central and South America</t>
        </is>
      </c>
      <c r="L37" s="17" t="n">
        <v>46027</v>
      </c>
      <c r="M37" s="16" t="inlineStr">
        <is>
          <t>https://pages.stern.nyu.edu/~adamodar/New_Home_Page/datafile/ctryprem.html</t>
        </is>
      </c>
    </row>
    <row r="38">
      <c r="A38" s="16" t="inlineStr">
        <is>
          <t>Congo (Democratic Republic of)</t>
        </is>
      </c>
      <c r="B38" s="16" t="inlineStr">
        <is>
          <t>B3</t>
        </is>
      </c>
      <c r="C38" s="33" t="n">
        <v>0.05523480540284173</v>
      </c>
      <c r="D38" s="33" t="n">
        <v>0.08414349465471971</v>
      </c>
      <c r="E38" s="33" t="n">
        <v>0.1264434946547197</v>
      </c>
      <c r="F38" s="33" t="n">
        <v>0.3</v>
      </c>
      <c r="G38" s="33" t="n"/>
      <c r="H38" s="33" t="n"/>
      <c r="I38" s="42" t="n">
        <v>0.0423</v>
      </c>
      <c r="J38" s="33" t="n"/>
      <c r="K38" s="16" t="inlineStr">
        <is>
          <t>Africa</t>
        </is>
      </c>
      <c r="L38" s="17" t="n">
        <v>46027</v>
      </c>
      <c r="M38" s="16" t="inlineStr">
        <is>
          <t>https://pages.stern.nyu.edu/~adamodar/New_Home_Page/datafile/ctryprem.html</t>
        </is>
      </c>
    </row>
    <row r="39">
      <c r="A39" s="16" t="inlineStr">
        <is>
          <t>Congo (Republic of)</t>
        </is>
      </c>
      <c r="B39" s="16" t="inlineStr">
        <is>
          <t>Caa2</t>
        </is>
      </c>
      <c r="C39" s="33" t="n">
        <v>0.07650969428314061</v>
      </c>
      <c r="D39" s="33" t="n">
        <v>0.1165531951275141</v>
      </c>
      <c r="E39" s="33" t="n">
        <v>0.1588531951275141</v>
      </c>
      <c r="F39" s="33" t="n">
        <v>0.2686</v>
      </c>
      <c r="G39" s="33" t="n"/>
      <c r="H39" s="33" t="n"/>
      <c r="I39" s="42" t="n">
        <v>0.0423</v>
      </c>
      <c r="J39" s="33" t="n"/>
      <c r="K39" s="16" t="inlineStr">
        <is>
          <t>Africa</t>
        </is>
      </c>
      <c r="L39" s="17" t="n">
        <v>46027</v>
      </c>
      <c r="M39" s="16" t="inlineStr">
        <is>
          <t>https://pages.stern.nyu.edu/~adamodar/New_Home_Page/datafile/ctryprem.html</t>
        </is>
      </c>
    </row>
    <row r="40">
      <c r="A40" s="16" t="inlineStr">
        <is>
          <t>Cook Islands</t>
        </is>
      </c>
      <c r="B40" s="16" t="inlineStr">
        <is>
          <t>B1</t>
        </is>
      </c>
      <c r="C40" s="33" t="n">
        <v>0.03825484714157031</v>
      </c>
      <c r="D40" s="33" t="n">
        <v>0.05827659756375704</v>
      </c>
      <c r="E40" s="33" t="n">
        <v>0.100576597563757</v>
      </c>
      <c r="F40" s="33" t="n">
        <v>0.2</v>
      </c>
      <c r="G40" s="33" t="n"/>
      <c r="H40" s="33" t="n"/>
      <c r="I40" s="42" t="n">
        <v>0.04229999999999999</v>
      </c>
      <c r="J40" s="33" t="n"/>
      <c r="K40" s="16" t="inlineStr">
        <is>
          <t>Australia &amp; New Zealand</t>
        </is>
      </c>
      <c r="L40" s="17" t="n">
        <v>46027</v>
      </c>
      <c r="M40" s="16" t="inlineStr">
        <is>
          <t>https://pages.stern.nyu.edu/~adamodar/New_Home_Page/datafile/ctryprem.html</t>
        </is>
      </c>
    </row>
    <row r="41">
      <c r="A41" s="16" t="inlineStr">
        <is>
          <t>Costa Rica</t>
        </is>
      </c>
      <c r="B41" s="16" t="inlineStr">
        <is>
          <t>Ba2</t>
        </is>
      </c>
      <c r="C41" s="33" t="n">
        <v>0.02556981949932637</v>
      </c>
      <c r="D41" s="33" t="n">
        <v>0.03895250385462613</v>
      </c>
      <c r="E41" s="33" t="n">
        <v>0.08125250385462612</v>
      </c>
      <c r="F41" s="33" t="n">
        <v>0.3</v>
      </c>
      <c r="G41" s="33" t="n">
        <v>0.0161</v>
      </c>
      <c r="H41" s="33" t="n">
        <v>0.0668263879190075</v>
      </c>
      <c r="I41" s="42" t="n">
        <v>0.0423</v>
      </c>
      <c r="J41" s="33" t="n">
        <v>0.0245263879190075</v>
      </c>
      <c r="K41" s="16" t="inlineStr">
        <is>
          <t>Central and South America</t>
        </is>
      </c>
      <c r="L41" s="17" t="n">
        <v>46027</v>
      </c>
      <c r="M41" s="16" t="inlineStr">
        <is>
          <t>https://pages.stern.nyu.edu/~adamodar/New_Home_Page/datafile/ctryprem.html</t>
        </is>
      </c>
    </row>
    <row r="42">
      <c r="A42" s="16" t="inlineStr">
        <is>
          <t>Croatia</t>
        </is>
      </c>
      <c r="B42" s="16" t="inlineStr">
        <is>
          <t>A3</t>
        </is>
      </c>
      <c r="C42" s="33" t="n">
        <v>0.01018797495676285</v>
      </c>
      <c r="D42" s="33" t="n">
        <v>0.0155201382545776</v>
      </c>
      <c r="E42" s="33" t="n">
        <v>0.0578201382545776</v>
      </c>
      <c r="F42" s="33" t="n">
        <v>0.18</v>
      </c>
      <c r="G42" s="33" t="n">
        <v>0.008800000000000001</v>
      </c>
      <c r="H42" s="33" t="n">
        <v>0.05570572755821528</v>
      </c>
      <c r="I42" s="42" t="n">
        <v>0.0423</v>
      </c>
      <c r="J42" s="33" t="n">
        <v>0.01340572755821528</v>
      </c>
      <c r="K42" s="16" t="inlineStr">
        <is>
          <t>Eastern Europe &amp; Russia</t>
        </is>
      </c>
      <c r="L42" s="17" t="n">
        <v>46027</v>
      </c>
      <c r="M42" s="16" t="inlineStr">
        <is>
          <t>https://pages.stern.nyu.edu/~adamodar/New_Home_Page/datafile/ctryprem.html</t>
        </is>
      </c>
    </row>
    <row r="43">
      <c r="A43" s="16" t="inlineStr">
        <is>
          <t>Cuba</t>
        </is>
      </c>
      <c r="B43" s="16" t="inlineStr">
        <is>
          <t>Ca</t>
        </is>
      </c>
      <c r="C43" s="33" t="n">
        <v>0.1019796316750478</v>
      </c>
      <c r="D43" s="33" t="n">
        <v>0.1553535407639581</v>
      </c>
      <c r="E43" s="33" t="n">
        <v>0.1976535407639581</v>
      </c>
      <c r="F43" s="33" t="n">
        <v>0.35</v>
      </c>
      <c r="G43" s="33" t="n"/>
      <c r="H43" s="33" t="n"/>
      <c r="I43" s="42" t="n">
        <v>0.0423</v>
      </c>
      <c r="J43" s="33" t="n"/>
      <c r="K43" s="16" t="inlineStr">
        <is>
          <t>Caribbean</t>
        </is>
      </c>
      <c r="L43" s="17" t="n">
        <v>46027</v>
      </c>
      <c r="M43" s="16" t="inlineStr">
        <is>
          <t>https://pages.stern.nyu.edu/~adamodar/New_Home_Page/datafile/ctryprem.html</t>
        </is>
      </c>
    </row>
    <row r="44">
      <c r="A44" s="16" t="inlineStr">
        <is>
          <t>Curacao</t>
        </is>
      </c>
      <c r="B44" s="16" t="inlineStr">
        <is>
          <t>Baa3</t>
        </is>
      </c>
      <c r="C44" s="33" t="n">
        <v>0.01867795408739856</v>
      </c>
      <c r="D44" s="33" t="n">
        <v>0.02845358680005893</v>
      </c>
      <c r="E44" s="33" t="n">
        <v>0.07075358680005893</v>
      </c>
      <c r="F44" s="33" t="n">
        <v>0.22</v>
      </c>
      <c r="G44" s="33" t="n"/>
      <c r="H44" s="33" t="n"/>
      <c r="I44" s="42" t="n">
        <v>0.0423</v>
      </c>
      <c r="J44" s="33" t="n"/>
      <c r="K44" s="16" t="inlineStr">
        <is>
          <t>Caribbean</t>
        </is>
      </c>
      <c r="L44" s="17" t="n">
        <v>46027</v>
      </c>
      <c r="M44" s="16" t="inlineStr">
        <is>
          <t>https://pages.stern.nyu.edu/~adamodar/New_Home_Page/datafile/ctryprem.html</t>
        </is>
      </c>
    </row>
    <row r="45">
      <c r="A45" s="16" t="inlineStr">
        <is>
          <t>Cyprus</t>
        </is>
      </c>
      <c r="B45" s="16" t="inlineStr">
        <is>
          <t>A3</t>
        </is>
      </c>
      <c r="C45" s="33" t="n">
        <v>0.01018797495676285</v>
      </c>
      <c r="D45" s="33" t="n">
        <v>0.0155201382545776</v>
      </c>
      <c r="E45" s="33" t="n">
        <v>0.0578201382545776</v>
      </c>
      <c r="F45" s="33" t="n">
        <v>0.125</v>
      </c>
      <c r="G45" s="33" t="n">
        <v>0.0061</v>
      </c>
      <c r="H45" s="33" t="n">
        <v>0.05159260660285377</v>
      </c>
      <c r="I45" s="42" t="n">
        <v>0.0423</v>
      </c>
      <c r="J45" s="33" t="n">
        <v>0.009292606602853771</v>
      </c>
      <c r="K45" s="16" t="inlineStr">
        <is>
          <t>Western Europe</t>
        </is>
      </c>
      <c r="L45" s="17" t="n">
        <v>46027</v>
      </c>
      <c r="M45" s="16" t="inlineStr">
        <is>
          <t>https://pages.stern.nyu.edu/~adamodar/New_Home_Page/datafile/ctryprem.html</t>
        </is>
      </c>
    </row>
    <row r="46">
      <c r="A46" s="16" t="inlineStr">
        <is>
          <t>Czech Republic</t>
        </is>
      </c>
      <c r="B46" s="16" t="inlineStr">
        <is>
          <t>Aa3</t>
        </is>
      </c>
      <c r="C46" s="33" t="n">
        <v>0.005093987478381426</v>
      </c>
      <c r="D46" s="33" t="n">
        <v>0.007760069127288798</v>
      </c>
      <c r="E46" s="33" t="n">
        <v>0.0500600691272888</v>
      </c>
      <c r="F46" s="33" t="n">
        <v>0.21</v>
      </c>
      <c r="G46" s="33" t="n">
        <v>0.003399999999999999</v>
      </c>
      <c r="H46" s="33" t="n">
        <v>0.04747948564749226</v>
      </c>
      <c r="I46" s="42" t="n">
        <v>0.0423</v>
      </c>
      <c r="J46" s="33" t="n">
        <v>0.005179485647492265</v>
      </c>
      <c r="K46" s="16" t="inlineStr">
        <is>
          <t>Eastern Europe &amp; Russia</t>
        </is>
      </c>
      <c r="L46" s="17" t="n">
        <v>46027</v>
      </c>
      <c r="M46" s="16" t="inlineStr">
        <is>
          <t>https://pages.stern.nyu.edu/~adamodar/New_Home_Page/datafile/ctryprem.html</t>
        </is>
      </c>
    </row>
    <row r="47">
      <c r="A47" s="16" t="inlineStr">
        <is>
          <t>Côte d'Ivoire</t>
        </is>
      </c>
      <c r="B47" s="16" t="inlineStr">
        <is>
          <t>Ba2</t>
        </is>
      </c>
      <c r="C47" s="33" t="n">
        <v>0.02556981949932637</v>
      </c>
      <c r="D47" s="33" t="n">
        <v>0.03895250385462613</v>
      </c>
      <c r="E47" s="33" t="n">
        <v>0.08125250385462612</v>
      </c>
      <c r="F47" s="33" t="n">
        <v>0.25</v>
      </c>
      <c r="G47" s="33" t="n"/>
      <c r="H47" s="33" t="n"/>
      <c r="I47" s="42" t="n">
        <v>0.0423</v>
      </c>
      <c r="J47" s="33" t="n"/>
      <c r="K47" s="16" t="inlineStr">
        <is>
          <t>Africa</t>
        </is>
      </c>
      <c r="L47" s="17" t="n">
        <v>46027</v>
      </c>
      <c r="M47" s="16" t="inlineStr">
        <is>
          <t>https://pages.stern.nyu.edu/~adamodar/New_Home_Page/datafile/ctryprem.html</t>
        </is>
      </c>
    </row>
    <row r="48">
      <c r="A48" s="16" t="inlineStr">
        <is>
          <t>Denmark</t>
        </is>
      </c>
      <c r="B48" s="16" t="inlineStr">
        <is>
          <t>Aaa</t>
        </is>
      </c>
      <c r="C48" s="33" t="n">
        <v>0</v>
      </c>
      <c r="D48" s="33" t="n">
        <v>0</v>
      </c>
      <c r="E48" s="33" t="n">
        <v>0.0423</v>
      </c>
      <c r="F48" s="33" t="n">
        <v>0.22</v>
      </c>
      <c r="G48" s="33" t="n">
        <v>0.0004</v>
      </c>
      <c r="H48" s="33" t="n">
        <v>0.04290935125264615</v>
      </c>
      <c r="I48" s="42" t="n">
        <v>0.0423</v>
      </c>
      <c r="J48" s="33" t="n">
        <v>0.0006093512526461488</v>
      </c>
      <c r="K48" s="16" t="inlineStr">
        <is>
          <t>Western Europe</t>
        </is>
      </c>
      <c r="L48" s="17" t="n">
        <v>46027</v>
      </c>
      <c r="M48" s="16" t="inlineStr">
        <is>
          <t>https://pages.stern.nyu.edu/~adamodar/New_Home_Page/datafile/ctryprem.html</t>
        </is>
      </c>
    </row>
    <row r="49">
      <c r="A49" s="16" t="inlineStr">
        <is>
          <t>Dominican Republic</t>
        </is>
      </c>
      <c r="B49" s="16" t="inlineStr">
        <is>
          <t>Ba2</t>
        </is>
      </c>
      <c r="C49" s="33" t="n">
        <v>0.02556981949932637</v>
      </c>
      <c r="D49" s="33" t="n">
        <v>0.03895250385462613</v>
      </c>
      <c r="E49" s="33" t="n">
        <v>0.08125250385462612</v>
      </c>
      <c r="F49" s="33" t="n">
        <v>0.27</v>
      </c>
      <c r="G49" s="33" t="n"/>
      <c r="H49" s="33" t="n"/>
      <c r="I49" s="42" t="n">
        <v>0.0423</v>
      </c>
      <c r="J49" s="33" t="n"/>
      <c r="K49" s="16" t="inlineStr">
        <is>
          <t>Caribbean</t>
        </is>
      </c>
      <c r="L49" s="17" t="n">
        <v>46027</v>
      </c>
      <c r="M49" s="16" t="inlineStr">
        <is>
          <t>https://pages.stern.nyu.edu/~adamodar/New_Home_Page/datafile/ctryprem.html</t>
        </is>
      </c>
    </row>
    <row r="50">
      <c r="A50" s="16" t="inlineStr">
        <is>
          <t>Ecuador</t>
        </is>
      </c>
      <c r="B50" s="16" t="inlineStr">
        <is>
          <t>Caa3</t>
        </is>
      </c>
      <c r="C50" s="33" t="n">
        <v>0.08499967341377634</v>
      </c>
      <c r="D50" s="33" t="n">
        <v>0.1294866436729954</v>
      </c>
      <c r="E50" s="33" t="n">
        <v>0.1717866436729955</v>
      </c>
      <c r="F50" s="33" t="n">
        <v>0.25</v>
      </c>
      <c r="G50" s="33" t="n">
        <v>0.0553</v>
      </c>
      <c r="H50" s="33" t="n">
        <v>0.1265428106783301</v>
      </c>
      <c r="I50" s="42" t="n">
        <v>0.0423</v>
      </c>
      <c r="J50" s="33" t="n">
        <v>0.08424281067833009</v>
      </c>
      <c r="K50" s="16" t="inlineStr">
        <is>
          <t>Central and South America</t>
        </is>
      </c>
      <c r="L50" s="17" t="n">
        <v>46027</v>
      </c>
      <c r="M50" s="16" t="inlineStr">
        <is>
          <t>https://pages.stern.nyu.edu/~adamodar/New_Home_Page/datafile/ctryprem.html</t>
        </is>
      </c>
    </row>
    <row r="51">
      <c r="A51" s="16" t="inlineStr">
        <is>
          <t>Egypt</t>
        </is>
      </c>
      <c r="B51" s="16" t="inlineStr">
        <is>
          <t>Caa1</t>
        </is>
      </c>
      <c r="C51" s="33" t="n">
        <v>0.06372478453347744</v>
      </c>
      <c r="D51" s="33" t="n">
        <v>0.09707694320020104</v>
      </c>
      <c r="E51" s="33" t="n">
        <v>0.139376943200201</v>
      </c>
      <c r="F51" s="33" t="n">
        <v>0.225</v>
      </c>
      <c r="G51" s="33" t="n">
        <v>0.0341</v>
      </c>
      <c r="H51" s="33" t="n">
        <v>0.09424719428808419</v>
      </c>
      <c r="I51" s="42" t="n">
        <v>0.04229999999999999</v>
      </c>
      <c r="J51" s="33" t="n">
        <v>0.05194719428808419</v>
      </c>
      <c r="K51" s="16" t="inlineStr">
        <is>
          <t>Africa</t>
        </is>
      </c>
      <c r="L51" s="17" t="n">
        <v>46027</v>
      </c>
      <c r="M51" s="16" t="inlineStr">
        <is>
          <t>https://pages.stern.nyu.edu/~adamodar/New_Home_Page/datafile/ctryprem.html</t>
        </is>
      </c>
    </row>
    <row r="52">
      <c r="A52" s="16" t="inlineStr">
        <is>
          <t>El Salvador</t>
        </is>
      </c>
      <c r="B52" s="16" t="inlineStr">
        <is>
          <t>B3</t>
        </is>
      </c>
      <c r="C52" s="33" t="n">
        <v>0.05523480540284173</v>
      </c>
      <c r="D52" s="33" t="n">
        <v>0.08414349465471971</v>
      </c>
      <c r="E52" s="33" t="n">
        <v>0.1264434946547197</v>
      </c>
      <c r="F52" s="33" t="n">
        <v>0.3</v>
      </c>
      <c r="G52" s="33" t="n">
        <v>0.0326</v>
      </c>
      <c r="H52" s="33" t="n">
        <v>0.09196212709066115</v>
      </c>
      <c r="I52" s="42" t="n">
        <v>0.0423</v>
      </c>
      <c r="J52" s="33" t="n">
        <v>0.04966212709066115</v>
      </c>
      <c r="K52" s="16" t="inlineStr">
        <is>
          <t>Central and South America</t>
        </is>
      </c>
      <c r="L52" s="17" t="n">
        <v>46027</v>
      </c>
      <c r="M52" s="16" t="inlineStr">
        <is>
          <t>https://pages.stern.nyu.edu/~adamodar/New_Home_Page/datafile/ctryprem.html</t>
        </is>
      </c>
    </row>
    <row r="53">
      <c r="A53" s="16" t="inlineStr">
        <is>
          <t>Estonia</t>
        </is>
      </c>
      <c r="B53" s="16" t="inlineStr">
        <is>
          <t>A1</t>
        </is>
      </c>
      <c r="C53" s="33" t="n">
        <v>0.005992926445154621</v>
      </c>
      <c r="D53" s="33" t="n">
        <v>0.009129493090928</v>
      </c>
      <c r="E53" s="33" t="n">
        <v>0.05142949309092799</v>
      </c>
      <c r="F53" s="33" t="n">
        <v>0.2</v>
      </c>
      <c r="G53" s="33" t="n">
        <v>0.0086</v>
      </c>
      <c r="H53" s="33" t="n">
        <v>0.0554010519318922</v>
      </c>
      <c r="I53" s="42" t="n">
        <v>0.04229999999999999</v>
      </c>
      <c r="J53" s="33" t="n">
        <v>0.0131010519318922</v>
      </c>
      <c r="K53" s="16" t="inlineStr">
        <is>
          <t>Eastern Europe &amp; Russia</t>
        </is>
      </c>
      <c r="L53" s="17" t="n">
        <v>46027</v>
      </c>
      <c r="M53" s="16" t="inlineStr">
        <is>
          <t>https://pages.stern.nyu.edu/~adamodar/New_Home_Page/datafile/ctryprem.html</t>
        </is>
      </c>
    </row>
    <row r="54">
      <c r="A54" s="16" t="inlineStr">
        <is>
          <t>Ethiopia</t>
        </is>
      </c>
      <c r="B54" s="16" t="inlineStr">
        <is>
          <t>Caa2</t>
        </is>
      </c>
      <c r="C54" s="33" t="n">
        <v>0.07650969428314061</v>
      </c>
      <c r="D54" s="33" t="n">
        <v>0.1165531951275141</v>
      </c>
      <c r="E54" s="33" t="n">
        <v>0.1588531951275141</v>
      </c>
      <c r="F54" s="33" t="n">
        <v>0.3</v>
      </c>
      <c r="G54" s="33" t="n"/>
      <c r="H54" s="33" t="n"/>
      <c r="I54" s="42" t="n">
        <v>0.0423</v>
      </c>
      <c r="J54" s="33" t="n"/>
      <c r="K54" s="16" t="inlineStr">
        <is>
          <t>Africa</t>
        </is>
      </c>
      <c r="L54" s="17" t="n">
        <v>46027</v>
      </c>
      <c r="M54" s="16" t="inlineStr">
        <is>
          <t>https://pages.stern.nyu.edu/~adamodar/New_Home_Page/datafile/ctryprem.html</t>
        </is>
      </c>
    </row>
    <row r="55">
      <c r="A55" s="16" t="inlineStr">
        <is>
          <t>Fiji</t>
        </is>
      </c>
      <c r="B55" s="16" t="inlineStr">
        <is>
          <t>B1</t>
        </is>
      </c>
      <c r="C55" s="33" t="n">
        <v>0.03825484714157031</v>
      </c>
      <c r="D55" s="33" t="n">
        <v>0.05827659756375704</v>
      </c>
      <c r="E55" s="33" t="n">
        <v>0.100576597563757</v>
      </c>
      <c r="F55" s="33" t="n">
        <v>0.25</v>
      </c>
      <c r="G55" s="33" t="n"/>
      <c r="H55" s="33" t="n"/>
      <c r="I55" s="42" t="n">
        <v>0.04229999999999999</v>
      </c>
      <c r="J55" s="33" t="n"/>
      <c r="K55" s="16" t="inlineStr">
        <is>
          <t>Asia</t>
        </is>
      </c>
      <c r="L55" s="17" t="n">
        <v>46027</v>
      </c>
      <c r="M55" s="16" t="inlineStr">
        <is>
          <t>https://pages.stern.nyu.edu/~adamodar/New_Home_Page/datafile/ctryprem.html</t>
        </is>
      </c>
    </row>
    <row r="56">
      <c r="A56" s="16" t="inlineStr">
        <is>
          <t>Finland</t>
        </is>
      </c>
      <c r="B56" s="16" t="inlineStr">
        <is>
          <t>Aa1</t>
        </is>
      </c>
      <c r="C56" s="33" t="n">
        <v>0.002333679169992019</v>
      </c>
      <c r="D56" s="33" t="n">
        <v>0.003555075813772155</v>
      </c>
      <c r="E56" s="33" t="n">
        <v>0.04585507581377215</v>
      </c>
      <c r="F56" s="33" t="n">
        <v>0.2</v>
      </c>
      <c r="G56" s="33" t="n">
        <v>0.0012</v>
      </c>
      <c r="H56" s="33" t="n">
        <v>0.04412805375793844</v>
      </c>
      <c r="I56" s="42" t="n">
        <v>0.0423</v>
      </c>
      <c r="J56" s="33" t="n">
        <v>0.001828053757938447</v>
      </c>
      <c r="K56" s="16" t="inlineStr">
        <is>
          <t>Western Europe</t>
        </is>
      </c>
      <c r="L56" s="17" t="n">
        <v>46027</v>
      </c>
      <c r="M56" s="16" t="inlineStr">
        <is>
          <t>https://pages.stern.nyu.edu/~adamodar/New_Home_Page/datafile/ctryprem.html</t>
        </is>
      </c>
    </row>
    <row r="57">
      <c r="A57" s="16" t="inlineStr">
        <is>
          <t>France</t>
        </is>
      </c>
      <c r="B57" s="16" t="inlineStr">
        <is>
          <t>Aa3</t>
        </is>
      </c>
      <c r="C57" s="33" t="n">
        <v>0.005093987478381426</v>
      </c>
      <c r="D57" s="33" t="n">
        <v>0.007760069127288798</v>
      </c>
      <c r="E57" s="33" t="n">
        <v>0.0500600691272888</v>
      </c>
      <c r="F57" s="33" t="n">
        <v>0.2583</v>
      </c>
      <c r="G57" s="33" t="n">
        <v>0.005</v>
      </c>
      <c r="H57" s="33" t="n">
        <v>0.04991689065807686</v>
      </c>
      <c r="I57" s="42" t="n">
        <v>0.0423</v>
      </c>
      <c r="J57" s="33" t="n">
        <v>0.007616890658076862</v>
      </c>
      <c r="K57" s="16" t="inlineStr">
        <is>
          <t>Western Europe</t>
        </is>
      </c>
      <c r="L57" s="17" t="n">
        <v>46027</v>
      </c>
      <c r="M57" s="16" t="inlineStr">
        <is>
          <t>https://pages.stern.nyu.edu/~adamodar/New_Home_Page/datafile/ctryprem.html</t>
        </is>
      </c>
    </row>
    <row r="58">
      <c r="A58" s="16" t="inlineStr">
        <is>
          <t>Frontier Markets (no sovereign ratings)</t>
        </is>
      </c>
      <c r="B58" s="42" t="n"/>
      <c r="C58" s="33" t="n"/>
      <c r="D58" s="33" t="n"/>
      <c r="E58" s="33" t="n"/>
      <c r="F58" s="33" t="n"/>
      <c r="G58" s="33" t="n"/>
      <c r="H58" s="33" t="n"/>
      <c r="I58" s="42" t="n"/>
      <c r="J58" s="33" t="n"/>
      <c r="K58" s="42" t="n"/>
      <c r="L58" s="17" t="n">
        <v>46027</v>
      </c>
      <c r="M58" s="16" t="inlineStr">
        <is>
          <t>https://pages.stern.nyu.edu/~adamodar/New_Home_Page/datafile/ctryprem.html</t>
        </is>
      </c>
    </row>
    <row r="59">
      <c r="A59" s="16" t="inlineStr">
        <is>
          <t>Gabon</t>
        </is>
      </c>
      <c r="B59" s="16" t="inlineStr">
        <is>
          <t>Caa2</t>
        </is>
      </c>
      <c r="C59" s="33" t="n">
        <v>0.07650969428314061</v>
      </c>
      <c r="D59" s="33" t="n">
        <v>0.1165531951275141</v>
      </c>
      <c r="E59" s="33" t="n">
        <v>0.1588531951275141</v>
      </c>
      <c r="F59" s="33" t="n">
        <v>0.3</v>
      </c>
      <c r="G59" s="33" t="n"/>
      <c r="H59" s="33" t="n"/>
      <c r="I59" s="42" t="n">
        <v>0.0423</v>
      </c>
      <c r="J59" s="33" t="n"/>
      <c r="K59" s="16" t="inlineStr">
        <is>
          <t>Africa</t>
        </is>
      </c>
      <c r="L59" s="17" t="n">
        <v>46027</v>
      </c>
      <c r="M59" s="16" t="inlineStr">
        <is>
          <t>https://pages.stern.nyu.edu/~adamodar/New_Home_Page/datafile/ctryprem.html</t>
        </is>
      </c>
    </row>
    <row r="60">
      <c r="A60" s="16" t="inlineStr">
        <is>
          <t>Gambia</t>
        </is>
      </c>
      <c r="B60" s="42" t="n">
        <v>0.1135100461092384</v>
      </c>
      <c r="C60" s="33" t="n">
        <v>0.07121004610923837</v>
      </c>
      <c r="D60" s="33" t="n"/>
      <c r="E60" s="33" t="n">
        <v>0.04674482627220602</v>
      </c>
      <c r="F60" s="33" t="n"/>
      <c r="G60" s="33" t="n"/>
      <c r="H60" s="33" t="n"/>
      <c r="I60" s="42" t="n"/>
      <c r="J60" s="33" t="n"/>
      <c r="K60" s="42" t="n">
        <v>65.5</v>
      </c>
      <c r="L60" s="17" t="n">
        <v>46027</v>
      </c>
      <c r="M60" s="16" t="inlineStr">
        <is>
          <t>https://pages.stern.nyu.edu/~adamodar/New_Home_Page/datafile/ctryprem.html</t>
        </is>
      </c>
    </row>
    <row r="61">
      <c r="A61" s="16" t="inlineStr">
        <is>
          <t>Georgia</t>
        </is>
      </c>
      <c r="B61" s="16" t="inlineStr">
        <is>
          <t>Ba2</t>
        </is>
      </c>
      <c r="C61" s="33" t="n">
        <v>0.02556981949932637</v>
      </c>
      <c r="D61" s="33" t="n">
        <v>0.03895250385462613</v>
      </c>
      <c r="E61" s="33" t="n">
        <v>0.08125250385462612</v>
      </c>
      <c r="F61" s="33" t="n">
        <v>0.15</v>
      </c>
      <c r="G61" s="33" t="n"/>
      <c r="H61" s="33" t="n"/>
      <c r="I61" s="42" t="n">
        <v>0.0423</v>
      </c>
      <c r="J61" s="33" t="n"/>
      <c r="K61" s="16" t="inlineStr">
        <is>
          <t>Eastern Europe &amp; Russia</t>
        </is>
      </c>
      <c r="L61" s="17" t="n">
        <v>46027</v>
      </c>
      <c r="M61" s="16" t="inlineStr">
        <is>
          <t>https://pages.stern.nyu.edu/~adamodar/New_Home_Page/datafile/ctryprem.html</t>
        </is>
      </c>
    </row>
    <row r="62">
      <c r="A62" s="16" t="inlineStr">
        <is>
          <t>Germany</t>
        </is>
      </c>
      <c r="B62" s="16" t="inlineStr">
        <is>
          <t>Aaa</t>
        </is>
      </c>
      <c r="C62" s="33" t="n">
        <v>0</v>
      </c>
      <c r="D62" s="33" t="n">
        <v>0</v>
      </c>
      <c r="E62" s="33" t="n">
        <v>0.0423</v>
      </c>
      <c r="F62" s="33" t="n">
        <v>0.2993</v>
      </c>
      <c r="G62" s="33" t="n">
        <v>0.0006999999999999999</v>
      </c>
      <c r="H62" s="33" t="n">
        <v>0.04336636469213076</v>
      </c>
      <c r="I62" s="42" t="n">
        <v>0.0423</v>
      </c>
      <c r="J62" s="33" t="n">
        <v>0.00106636469213076</v>
      </c>
      <c r="K62" s="16" t="inlineStr">
        <is>
          <t>Western Europe</t>
        </is>
      </c>
      <c r="L62" s="17" t="n">
        <v>46027</v>
      </c>
      <c r="M62" s="16" t="inlineStr">
        <is>
          <t>https://pages.stern.nyu.edu/~adamodar/New_Home_Page/datafile/ctryprem.html</t>
        </is>
      </c>
    </row>
    <row r="63">
      <c r="A63" s="16" t="inlineStr">
        <is>
          <t>Ghana</t>
        </is>
      </c>
      <c r="B63" s="16" t="inlineStr">
        <is>
          <t>Caa1</t>
        </is>
      </c>
      <c r="C63" s="33" t="n">
        <v>0.06372478453347744</v>
      </c>
      <c r="D63" s="33" t="n">
        <v>0.09707694320020104</v>
      </c>
      <c r="E63" s="33" t="n">
        <v>0.139376943200201</v>
      </c>
      <c r="F63" s="33" t="n">
        <v>0.25</v>
      </c>
      <c r="G63" s="33" t="n"/>
      <c r="H63" s="33" t="n"/>
      <c r="I63" s="42" t="n">
        <v>0.04229999999999999</v>
      </c>
      <c r="J63" s="33" t="n"/>
      <c r="K63" s="16" t="inlineStr">
        <is>
          <t>Africa</t>
        </is>
      </c>
      <c r="L63" s="17" t="n">
        <v>46027</v>
      </c>
      <c r="M63" s="16" t="inlineStr">
        <is>
          <t>https://pages.stern.nyu.edu/~adamodar/New_Home_Page/datafile/ctryprem.html</t>
        </is>
      </c>
    </row>
    <row r="64">
      <c r="A64" s="16" t="inlineStr">
        <is>
          <t>Greece</t>
        </is>
      </c>
      <c r="B64" s="16" t="inlineStr">
        <is>
          <t>Baa3</t>
        </is>
      </c>
      <c r="C64" s="33" t="n">
        <v>0.01867795408739856</v>
      </c>
      <c r="D64" s="33" t="n">
        <v>0.02845358680005893</v>
      </c>
      <c r="E64" s="33" t="n">
        <v>0.07075358680005893</v>
      </c>
      <c r="F64" s="33" t="n">
        <v>0.22</v>
      </c>
      <c r="G64" s="33" t="n">
        <v>0.0061</v>
      </c>
      <c r="H64" s="33" t="n">
        <v>0.05159260660285377</v>
      </c>
      <c r="I64" s="42" t="n">
        <v>0.0423</v>
      </c>
      <c r="J64" s="33" t="n">
        <v>0.009292606602853771</v>
      </c>
      <c r="K64" s="16" t="inlineStr">
        <is>
          <t>Western Europe</t>
        </is>
      </c>
      <c r="L64" s="17" t="n">
        <v>46027</v>
      </c>
      <c r="M64" s="16" t="inlineStr">
        <is>
          <t>https://pages.stern.nyu.edu/~adamodar/New_Home_Page/datafile/ctryprem.html</t>
        </is>
      </c>
    </row>
    <row r="65">
      <c r="A65" s="16" t="inlineStr">
        <is>
          <t>Guatemala</t>
        </is>
      </c>
      <c r="B65" s="16" t="inlineStr">
        <is>
          <t>Ba1</t>
        </is>
      </c>
      <c r="C65" s="33" t="n">
        <v>0.0212748888802989</v>
      </c>
      <c r="D65" s="33" t="n">
        <v>0.03240970047279439</v>
      </c>
      <c r="E65" s="33" t="n">
        <v>0.07470970047279439</v>
      </c>
      <c r="F65" s="33" t="n">
        <v>0.25</v>
      </c>
      <c r="G65" s="33" t="n"/>
      <c r="H65" s="33" t="n"/>
      <c r="I65" s="42" t="n">
        <v>0.0423</v>
      </c>
      <c r="J65" s="33" t="n"/>
      <c r="K65" s="16" t="inlineStr">
        <is>
          <t>Central and South America</t>
        </is>
      </c>
      <c r="L65" s="17" t="n">
        <v>46027</v>
      </c>
      <c r="M65" s="16" t="inlineStr">
        <is>
          <t>https://pages.stern.nyu.edu/~adamodar/New_Home_Page/datafile/ctryprem.html</t>
        </is>
      </c>
    </row>
    <row r="66">
      <c r="A66" s="16" t="inlineStr">
        <is>
          <t>Guernsey (States of)</t>
        </is>
      </c>
      <c r="B66" s="16" t="inlineStr">
        <is>
          <t>A1</t>
        </is>
      </c>
      <c r="C66" s="33" t="n">
        <v>0.005992926445154621</v>
      </c>
      <c r="D66" s="33" t="n">
        <v>0.009129493090928</v>
      </c>
      <c r="E66" s="33" t="n">
        <v>0.05142949309092799</v>
      </c>
      <c r="F66" s="33" t="n">
        <v>0</v>
      </c>
      <c r="G66" s="33" t="n"/>
      <c r="H66" s="33" t="n"/>
      <c r="I66" s="42" t="n">
        <v>0.04229999999999999</v>
      </c>
      <c r="J66" s="33" t="n"/>
      <c r="K66" s="16" t="inlineStr">
        <is>
          <t>Western Europe</t>
        </is>
      </c>
      <c r="L66" s="17" t="n">
        <v>46027</v>
      </c>
      <c r="M66" s="16" t="inlineStr">
        <is>
          <t>https://pages.stern.nyu.edu/~adamodar/New_Home_Page/datafile/ctryprem.html</t>
        </is>
      </c>
    </row>
    <row r="67">
      <c r="A67" s="16" t="inlineStr">
        <is>
          <t>Guinea</t>
        </is>
      </c>
      <c r="B67" s="42" t="n">
        <v>0.1588531951275141</v>
      </c>
      <c r="C67" s="33" t="n">
        <v>0.1165531951275141</v>
      </c>
      <c r="D67" s="33" t="n"/>
      <c r="E67" s="33" t="n">
        <v>0.07650969428314061</v>
      </c>
      <c r="F67" s="33" t="n"/>
      <c r="G67" s="33" t="n"/>
      <c r="H67" s="33" t="n"/>
      <c r="I67" s="42" t="n"/>
      <c r="J67" s="33" t="n"/>
      <c r="K67" s="42" t="n">
        <v>59.5</v>
      </c>
      <c r="L67" s="17" t="n">
        <v>46027</v>
      </c>
      <c r="M67" s="16" t="inlineStr">
        <is>
          <t>https://pages.stern.nyu.edu/~adamodar/New_Home_Page/datafile/ctryprem.html</t>
        </is>
      </c>
    </row>
    <row r="68">
      <c r="A68" s="16" t="inlineStr">
        <is>
          <t>Guinea-Bissau</t>
        </is>
      </c>
      <c r="B68" s="42" t="n">
        <v>0.139376943200201</v>
      </c>
      <c r="C68" s="33" t="n">
        <v>0.09707694320020102</v>
      </c>
      <c r="D68" s="33" t="n"/>
      <c r="E68" s="33" t="n">
        <v>0.06372478453347744</v>
      </c>
      <c r="F68" s="33" t="n"/>
      <c r="G68" s="33" t="n"/>
      <c r="H68" s="33" t="n"/>
      <c r="I68" s="42" t="n"/>
      <c r="J68" s="33" t="n"/>
      <c r="K68" s="42" t="n">
        <v>60.75</v>
      </c>
      <c r="L68" s="17" t="n">
        <v>46027</v>
      </c>
      <c r="M68" s="16" t="inlineStr">
        <is>
          <t>https://pages.stern.nyu.edu/~adamodar/New_Home_Page/datafile/ctryprem.html</t>
        </is>
      </c>
    </row>
    <row r="69">
      <c r="A69" s="16" t="inlineStr">
        <is>
          <t>Guyana</t>
        </is>
      </c>
      <c r="B69" s="42" t="n">
        <v>0.06299351767277012</v>
      </c>
      <c r="C69" s="33" t="n">
        <v>0.02069351767277012</v>
      </c>
      <c r="D69" s="33" t="n"/>
      <c r="E69" s="33" t="n">
        <v>0.01358396660901713</v>
      </c>
      <c r="F69" s="33" t="n"/>
      <c r="G69" s="33" t="n"/>
      <c r="H69" s="33" t="n"/>
      <c r="I69" s="42" t="n"/>
      <c r="J69" s="33" t="n"/>
      <c r="K69" s="42" t="n">
        <v>75.5</v>
      </c>
      <c r="L69" s="17" t="n">
        <v>46027</v>
      </c>
      <c r="M69" s="16" t="inlineStr">
        <is>
          <t>https://pages.stern.nyu.edu/~adamodar/New_Home_Page/datafile/ctryprem.html</t>
        </is>
      </c>
    </row>
    <row r="70">
      <c r="A70" s="16" t="inlineStr">
        <is>
          <t>Haiti</t>
        </is>
      </c>
      <c r="B70" s="42" t="n">
        <v>0.1717866436729955</v>
      </c>
      <c r="C70" s="33" t="n">
        <v>0.1294866436729954</v>
      </c>
      <c r="D70" s="33" t="n"/>
      <c r="E70" s="33" t="n">
        <v>0.08499967341377634</v>
      </c>
      <c r="F70" s="33" t="n"/>
      <c r="G70" s="33" t="n"/>
      <c r="H70" s="33" t="n"/>
      <c r="I70" s="42" t="n"/>
      <c r="J70" s="33" t="n"/>
      <c r="K70" s="42" t="n">
        <v>56.75</v>
      </c>
      <c r="L70" s="17" t="n">
        <v>46027</v>
      </c>
      <c r="M70" s="16" t="inlineStr">
        <is>
          <t>https://pages.stern.nyu.edu/~adamodar/New_Home_Page/datafile/ctryprem.html</t>
        </is>
      </c>
    </row>
    <row r="71">
      <c r="A71" s="16" t="inlineStr">
        <is>
          <t>Honduras</t>
        </is>
      </c>
      <c r="B71" s="16" t="inlineStr">
        <is>
          <t>B1</t>
        </is>
      </c>
      <c r="C71" s="33" t="n">
        <v>0.03825484714157031</v>
      </c>
      <c r="D71" s="33" t="n">
        <v>0.05827659756375704</v>
      </c>
      <c r="E71" s="33" t="n">
        <v>0.100576597563757</v>
      </c>
      <c r="F71" s="33" t="n">
        <v>0.3</v>
      </c>
      <c r="G71" s="33" t="n"/>
      <c r="H71" s="33" t="n"/>
      <c r="I71" s="42" t="n">
        <v>0.04229999999999999</v>
      </c>
      <c r="J71" s="33" t="n"/>
      <c r="K71" s="16" t="inlineStr">
        <is>
          <t>Central and South America</t>
        </is>
      </c>
      <c r="L71" s="17" t="n">
        <v>46027</v>
      </c>
      <c r="M71" s="16" t="inlineStr">
        <is>
          <t>https://pages.stern.nyu.edu/~adamodar/New_Home_Page/datafile/ctryprem.html</t>
        </is>
      </c>
    </row>
    <row r="72">
      <c r="A72" s="16" t="inlineStr">
        <is>
          <t>Hong Kong</t>
        </is>
      </c>
      <c r="B72" s="16" t="inlineStr">
        <is>
          <t>Aa3</t>
        </is>
      </c>
      <c r="C72" s="33" t="n">
        <v>0.005093987478381426</v>
      </c>
      <c r="D72" s="33" t="n">
        <v>0.007760069127288798</v>
      </c>
      <c r="E72" s="33" t="n">
        <v>0.0500600691272888</v>
      </c>
      <c r="F72" s="33" t="n">
        <v>0.165</v>
      </c>
      <c r="G72" s="33" t="n">
        <v>0.003</v>
      </c>
      <c r="H72" s="33" t="n">
        <v>0.04687013439484611</v>
      </c>
      <c r="I72" s="42" t="n">
        <v>0.0423</v>
      </c>
      <c r="J72" s="33" t="n">
        <v>0.004570134394846117</v>
      </c>
      <c r="K72" s="16" t="inlineStr">
        <is>
          <t>Asia</t>
        </is>
      </c>
      <c r="L72" s="17" t="n">
        <v>46027</v>
      </c>
      <c r="M72" s="16" t="inlineStr">
        <is>
          <t>https://pages.stern.nyu.edu/~adamodar/New_Home_Page/datafile/ctryprem.html</t>
        </is>
      </c>
    </row>
    <row r="73">
      <c r="A73" s="16" t="inlineStr">
        <is>
          <t>Hungary</t>
        </is>
      </c>
      <c r="B73" s="16" t="inlineStr">
        <is>
          <t>Baa2</t>
        </is>
      </c>
      <c r="C73" s="33" t="n">
        <v>0.01618090140191747</v>
      </c>
      <c r="D73" s="33" t="n">
        <v>0.0246496313455056</v>
      </c>
      <c r="E73" s="33" t="n">
        <v>0.06694963134550559</v>
      </c>
      <c r="F73" s="33" t="n">
        <v>0.09</v>
      </c>
      <c r="G73" s="33" t="n">
        <v>0.0146</v>
      </c>
      <c r="H73" s="33" t="n">
        <v>0.06454132072158443</v>
      </c>
      <c r="I73" s="42" t="n">
        <v>0.04229999999999999</v>
      </c>
      <c r="J73" s="33" t="n">
        <v>0.02224132072158444</v>
      </c>
      <c r="K73" s="16" t="inlineStr">
        <is>
          <t>Eastern Europe &amp; Russia</t>
        </is>
      </c>
      <c r="L73" s="17" t="n">
        <v>46027</v>
      </c>
      <c r="M73" s="16" t="inlineStr">
        <is>
          <t>https://pages.stern.nyu.edu/~adamodar/New_Home_Page/datafile/ctryprem.html</t>
        </is>
      </c>
    </row>
    <row r="74">
      <c r="A74" s="16" t="inlineStr">
        <is>
          <t>Iceland</t>
        </is>
      </c>
      <c r="B74" s="16" t="inlineStr">
        <is>
          <t>A1</t>
        </is>
      </c>
      <c r="C74" s="33" t="n">
        <v>0.005992926445154621</v>
      </c>
      <c r="D74" s="33" t="n">
        <v>0.009129493090928</v>
      </c>
      <c r="E74" s="33" t="n">
        <v>0.05142949309092799</v>
      </c>
      <c r="F74" s="33" t="n">
        <v>0.21</v>
      </c>
      <c r="G74" s="33" t="n">
        <v>0.003099999999999999</v>
      </c>
      <c r="H74" s="33" t="n">
        <v>0.04702247220800765</v>
      </c>
      <c r="I74" s="42" t="n">
        <v>0.04229999999999999</v>
      </c>
      <c r="J74" s="33" t="n">
        <v>0.004722472208007653</v>
      </c>
      <c r="K74" s="16" t="inlineStr">
        <is>
          <t>Western Europe</t>
        </is>
      </c>
      <c r="L74" s="17" t="n">
        <v>46027</v>
      </c>
      <c r="M74" s="16" t="inlineStr">
        <is>
          <t>https://pages.stern.nyu.edu/~adamodar/New_Home_Page/datafile/ctryprem.html</t>
        </is>
      </c>
    </row>
    <row r="75">
      <c r="A75" s="16" t="inlineStr">
        <is>
          <t>India</t>
        </is>
      </c>
      <c r="B75" s="16" t="inlineStr">
        <is>
          <t>Baa3</t>
        </is>
      </c>
      <c r="C75" s="33" t="n">
        <v>0.01867795408739856</v>
      </c>
      <c r="D75" s="33" t="n">
        <v>0.02845358680005893</v>
      </c>
      <c r="E75" s="33" t="n">
        <v>0.07075358680005893</v>
      </c>
      <c r="F75" s="33" t="n">
        <v>0.3</v>
      </c>
      <c r="G75" s="33" t="n">
        <v>0.0066</v>
      </c>
      <c r="H75" s="33" t="n">
        <v>0.05235429566866145</v>
      </c>
      <c r="I75" s="42" t="n">
        <v>0.0423</v>
      </c>
      <c r="J75" s="33" t="n">
        <v>0.01005429566866146</v>
      </c>
      <c r="K75" s="16" t="inlineStr">
        <is>
          <t>Asia</t>
        </is>
      </c>
      <c r="L75" s="17" t="n">
        <v>46027</v>
      </c>
      <c r="M75" s="16" t="inlineStr">
        <is>
          <t>https://pages.stern.nyu.edu/~adamodar/New_Home_Page/datafile/ctryprem.html</t>
        </is>
      </c>
    </row>
    <row r="76">
      <c r="A76" s="16" t="inlineStr">
        <is>
          <t>Indonesia</t>
        </is>
      </c>
      <c r="B76" s="16" t="inlineStr">
        <is>
          <t>Baa2</t>
        </is>
      </c>
      <c r="C76" s="33" t="n">
        <v>0.01618090140191747</v>
      </c>
      <c r="D76" s="33" t="n">
        <v>0.0246496313455056</v>
      </c>
      <c r="E76" s="33" t="n">
        <v>0.06694963134550559</v>
      </c>
      <c r="F76" s="33" t="n">
        <v>0.22</v>
      </c>
      <c r="G76" s="33" t="n">
        <v>0.0105</v>
      </c>
      <c r="H76" s="33" t="n">
        <v>0.05829547038196141</v>
      </c>
      <c r="I76" s="42" t="n">
        <v>0.04229999999999999</v>
      </c>
      <c r="J76" s="33" t="n">
        <v>0.01599547038196141</v>
      </c>
      <c r="K76" s="16" t="inlineStr">
        <is>
          <t>Asia</t>
        </is>
      </c>
      <c r="L76" s="17" t="n">
        <v>46027</v>
      </c>
      <c r="M76" s="16" t="inlineStr">
        <is>
          <t>https://pages.stern.nyu.edu/~adamodar/New_Home_Page/datafile/ctryprem.html</t>
        </is>
      </c>
    </row>
    <row r="77">
      <c r="A77" s="16" t="inlineStr">
        <is>
          <t>Iran</t>
        </is>
      </c>
      <c r="B77" s="42" t="n">
        <v>0.139376943200201</v>
      </c>
      <c r="C77" s="33" t="n">
        <v>0.09707694320020102</v>
      </c>
      <c r="D77" s="33" t="n"/>
      <c r="E77" s="33" t="n">
        <v>0.06372478453347744</v>
      </c>
      <c r="F77" s="33" t="n"/>
      <c r="G77" s="33" t="n"/>
      <c r="H77" s="33" t="n"/>
      <c r="I77" s="42" t="n"/>
      <c r="J77" s="33" t="n"/>
      <c r="K77" s="42" t="n">
        <v>61.25</v>
      </c>
      <c r="L77" s="17" t="n">
        <v>46027</v>
      </c>
      <c r="M77" s="16" t="inlineStr">
        <is>
          <t>https://pages.stern.nyu.edu/~adamodar/New_Home_Page/datafile/ctryprem.html</t>
        </is>
      </c>
    </row>
    <row r="78">
      <c r="A78" s="16" t="inlineStr">
        <is>
          <t>Iraq</t>
        </is>
      </c>
      <c r="B78" s="16" t="inlineStr">
        <is>
          <t>Caa1</t>
        </is>
      </c>
      <c r="C78" s="33" t="n">
        <v>0.06372478453347744</v>
      </c>
      <c r="D78" s="33" t="n">
        <v>0.09707694320020104</v>
      </c>
      <c r="E78" s="33" t="n">
        <v>0.139376943200201</v>
      </c>
      <c r="F78" s="33" t="n">
        <v>0.15</v>
      </c>
      <c r="G78" s="33" t="n">
        <v>0.0275</v>
      </c>
      <c r="H78" s="33" t="n">
        <v>0.08419289861942274</v>
      </c>
      <c r="I78" s="42" t="n">
        <v>0.04229999999999999</v>
      </c>
      <c r="J78" s="33" t="n">
        <v>0.04189289861942274</v>
      </c>
      <c r="K78" s="16" t="inlineStr">
        <is>
          <t>Middle East</t>
        </is>
      </c>
      <c r="L78" s="17" t="n">
        <v>46027</v>
      </c>
      <c r="M78" s="16" t="inlineStr">
        <is>
          <t>https://pages.stern.nyu.edu/~adamodar/New_Home_Page/datafile/ctryprem.html</t>
        </is>
      </c>
    </row>
    <row r="79">
      <c r="A79" s="16" t="inlineStr">
        <is>
          <t>Ireland</t>
        </is>
      </c>
      <c r="B79" s="16" t="inlineStr">
        <is>
          <t>Aa3</t>
        </is>
      </c>
      <c r="C79" s="33" t="n">
        <v>0.005093987478381426</v>
      </c>
      <c r="D79" s="33" t="n">
        <v>0.007760069127288798</v>
      </c>
      <c r="E79" s="33" t="n">
        <v>0.0500600691272888</v>
      </c>
      <c r="F79" s="33" t="n">
        <v>0.125</v>
      </c>
      <c r="G79" s="33" t="n">
        <v>0.002</v>
      </c>
      <c r="H79" s="33" t="n">
        <v>0.04534675626323074</v>
      </c>
      <c r="I79" s="42" t="n">
        <v>0.0423</v>
      </c>
      <c r="J79" s="33" t="n">
        <v>0.003046756263230745</v>
      </c>
      <c r="K79" s="16" t="inlineStr">
        <is>
          <t>Western Europe</t>
        </is>
      </c>
      <c r="L79" s="17" t="n">
        <v>46027</v>
      </c>
      <c r="M79" s="16" t="inlineStr">
        <is>
          <t>https://pages.stern.nyu.edu/~adamodar/New_Home_Page/datafile/ctryprem.html</t>
        </is>
      </c>
    </row>
    <row r="80">
      <c r="A80" s="16" t="inlineStr">
        <is>
          <t>Isle of Man</t>
        </is>
      </c>
      <c r="B80" s="16" t="inlineStr">
        <is>
          <t>Aa3</t>
        </is>
      </c>
      <c r="C80" s="33" t="n">
        <v>0.005093987478381426</v>
      </c>
      <c r="D80" s="33" t="n">
        <v>0.007760069127288798</v>
      </c>
      <c r="E80" s="33" t="n">
        <v>0.0500600691272888</v>
      </c>
      <c r="F80" s="33" t="n">
        <v>0</v>
      </c>
      <c r="G80" s="33" t="n"/>
      <c r="H80" s="33" t="n"/>
      <c r="I80" s="42" t="n">
        <v>0.0423</v>
      </c>
      <c r="J80" s="33" t="n"/>
      <c r="K80" s="16" t="inlineStr">
        <is>
          <t>Western Europe</t>
        </is>
      </c>
      <c r="L80" s="17" t="n">
        <v>46027</v>
      </c>
      <c r="M80" s="16" t="inlineStr">
        <is>
          <t>https://pages.stern.nyu.edu/~adamodar/New_Home_Page/datafile/ctryprem.html</t>
        </is>
      </c>
    </row>
    <row r="81">
      <c r="A81" s="16" t="inlineStr">
        <is>
          <t>Israel</t>
        </is>
      </c>
      <c r="B81" s="16" t="inlineStr">
        <is>
          <t>Baa1</t>
        </is>
      </c>
      <c r="C81" s="33" t="n">
        <v>0.01358396660901713</v>
      </c>
      <c r="D81" s="33" t="n">
        <v>0.02069351767277013</v>
      </c>
      <c r="E81" s="33" t="n">
        <v>0.06299351767277012</v>
      </c>
      <c r="F81" s="33" t="n">
        <v>0.23</v>
      </c>
      <c r="G81" s="33" t="n">
        <v>0.009899999999999999</v>
      </c>
      <c r="H81" s="33" t="n">
        <v>0.05738144350299218</v>
      </c>
      <c r="I81" s="42" t="n">
        <v>0.04229999999999999</v>
      </c>
      <c r="J81" s="33" t="n">
        <v>0.01508144350299218</v>
      </c>
      <c r="K81" s="16" t="inlineStr">
        <is>
          <t>Middle East</t>
        </is>
      </c>
      <c r="L81" s="17" t="n">
        <v>46027</v>
      </c>
      <c r="M81" s="16" t="inlineStr">
        <is>
          <t>https://pages.stern.nyu.edu/~adamodar/New_Home_Page/datafile/ctryprem.html</t>
        </is>
      </c>
    </row>
    <row r="82">
      <c r="A82" s="16" t="inlineStr">
        <is>
          <t>Italy</t>
        </is>
      </c>
      <c r="B82" s="16" t="inlineStr">
        <is>
          <t>Baa2</t>
        </is>
      </c>
      <c r="C82" s="33" t="n">
        <v>0.01618090140191747</v>
      </c>
      <c r="D82" s="33" t="n">
        <v>0.0246496313455056</v>
      </c>
      <c r="E82" s="33" t="n">
        <v>0.06694963134550559</v>
      </c>
      <c r="F82" s="33" t="n">
        <v>0.2781</v>
      </c>
      <c r="G82" s="33" t="n">
        <v>0.0047</v>
      </c>
      <c r="H82" s="33" t="n">
        <v>0.04945987721859225</v>
      </c>
      <c r="I82" s="42" t="n">
        <v>0.04229999999999999</v>
      </c>
      <c r="J82" s="33" t="n">
        <v>0.00715987721859225</v>
      </c>
      <c r="K82" s="16" t="inlineStr">
        <is>
          <t>Western Europe</t>
        </is>
      </c>
      <c r="L82" s="17" t="n">
        <v>46027</v>
      </c>
      <c r="M82" s="16" t="inlineStr">
        <is>
          <t>https://pages.stern.nyu.edu/~adamodar/New_Home_Page/datafile/ctryprem.html</t>
        </is>
      </c>
    </row>
    <row r="83">
      <c r="A83" s="16" t="inlineStr">
        <is>
          <t>Jamaica</t>
        </is>
      </c>
      <c r="B83" s="16" t="inlineStr">
        <is>
          <t>Ba3</t>
        </is>
      </c>
      <c r="C83" s="33" t="n">
        <v>0.03056392487028855</v>
      </c>
      <c r="D83" s="33" t="n">
        <v>0.04656041476373279</v>
      </c>
      <c r="E83" s="33" t="n">
        <v>0.08886041476373278</v>
      </c>
      <c r="F83" s="33" t="n">
        <v>0.25</v>
      </c>
      <c r="G83" s="33" t="n"/>
      <c r="H83" s="33" t="n"/>
      <c r="I83" s="42" t="n">
        <v>0.0423</v>
      </c>
      <c r="J83" s="33" t="n"/>
      <c r="K83" s="16" t="inlineStr">
        <is>
          <t>Caribbean</t>
        </is>
      </c>
      <c r="L83" s="17" t="n">
        <v>46027</v>
      </c>
      <c r="M83" s="16" t="inlineStr">
        <is>
          <t>https://pages.stern.nyu.edu/~adamodar/New_Home_Page/datafile/ctryprem.html</t>
        </is>
      </c>
    </row>
    <row r="84">
      <c r="A84" s="16" t="inlineStr">
        <is>
          <t>Japan</t>
        </is>
      </c>
      <c r="B84" s="16" t="inlineStr">
        <is>
          <t>A1</t>
        </is>
      </c>
      <c r="C84" s="33" t="n">
        <v>0.005992926445154621</v>
      </c>
      <c r="D84" s="33" t="n">
        <v>0.009129493090928</v>
      </c>
      <c r="E84" s="33" t="n">
        <v>0.05142949309092799</v>
      </c>
      <c r="F84" s="33" t="n">
        <v>0.2974</v>
      </c>
      <c r="G84" s="33" t="n">
        <v>0.003</v>
      </c>
      <c r="H84" s="33" t="n">
        <v>0.04687013439484611</v>
      </c>
      <c r="I84" s="42" t="n">
        <v>0.04229999999999999</v>
      </c>
      <c r="J84" s="33" t="n">
        <v>0.004570134394846117</v>
      </c>
      <c r="K84" s="16" t="inlineStr">
        <is>
          <t>Asia</t>
        </is>
      </c>
      <c r="L84" s="17" t="n">
        <v>46027</v>
      </c>
      <c r="M84" s="16" t="inlineStr">
        <is>
          <t>https://pages.stern.nyu.edu/~adamodar/New_Home_Page/datafile/ctryprem.html</t>
        </is>
      </c>
    </row>
    <row r="85">
      <c r="A85" s="16" t="inlineStr">
        <is>
          <t>Jersey (States of)</t>
        </is>
      </c>
      <c r="B85" s="16" t="inlineStr">
        <is>
          <t>Aa3</t>
        </is>
      </c>
      <c r="C85" s="33" t="n">
        <v>0.005093987478381426</v>
      </c>
      <c r="D85" s="33" t="n">
        <v>0.007760069127288798</v>
      </c>
      <c r="E85" s="33" t="n">
        <v>0.0500600691272888</v>
      </c>
      <c r="F85" s="33" t="n">
        <v>0</v>
      </c>
      <c r="G85" s="33" t="n"/>
      <c r="H85" s="33" t="n"/>
      <c r="I85" s="42" t="n">
        <v>0.0423</v>
      </c>
      <c r="J85" s="33" t="n"/>
      <c r="K85" s="16" t="inlineStr">
        <is>
          <t>Western Europe</t>
        </is>
      </c>
      <c r="L85" s="17" t="n">
        <v>46027</v>
      </c>
      <c r="M85" s="16" t="inlineStr">
        <is>
          <t>https://pages.stern.nyu.edu/~adamodar/New_Home_Page/datafile/ctryprem.html</t>
        </is>
      </c>
    </row>
    <row r="86">
      <c r="A86" s="16" t="inlineStr">
        <is>
          <t>Jordan</t>
        </is>
      </c>
      <c r="B86" s="16" t="inlineStr">
        <is>
          <t>Ba3</t>
        </is>
      </c>
      <c r="C86" s="33" t="n">
        <v>0.03056392487028855</v>
      </c>
      <c r="D86" s="33" t="n">
        <v>0.04656041476373279</v>
      </c>
      <c r="E86" s="33" t="n">
        <v>0.08886041476373278</v>
      </c>
      <c r="F86" s="33" t="n">
        <v>0.2</v>
      </c>
      <c r="G86" s="33" t="n"/>
      <c r="H86" s="33" t="n"/>
      <c r="I86" s="42" t="n">
        <v>0.0423</v>
      </c>
      <c r="J86" s="33" t="n"/>
      <c r="K86" s="16" t="inlineStr">
        <is>
          <t>Middle East</t>
        </is>
      </c>
      <c r="L86" s="17" t="n">
        <v>46027</v>
      </c>
      <c r="M86" s="16" t="inlineStr">
        <is>
          <t>https://pages.stern.nyu.edu/~adamodar/New_Home_Page/datafile/ctryprem.html</t>
        </is>
      </c>
    </row>
    <row r="87">
      <c r="A87" s="16" t="inlineStr">
        <is>
          <t>Kazakhstan</t>
        </is>
      </c>
      <c r="B87" s="16" t="inlineStr">
        <is>
          <t>Baa1</t>
        </is>
      </c>
      <c r="C87" s="33" t="n">
        <v>0.01358396660901713</v>
      </c>
      <c r="D87" s="33" t="n">
        <v>0.02069351767277013</v>
      </c>
      <c r="E87" s="33" t="n">
        <v>0.06299351767277012</v>
      </c>
      <c r="F87" s="33" t="n">
        <v>0.2</v>
      </c>
      <c r="G87" s="33" t="n">
        <v>0.0117</v>
      </c>
      <c r="H87" s="33" t="n">
        <v>0.06012352413989985</v>
      </c>
      <c r="I87" s="42" t="n">
        <v>0.04229999999999999</v>
      </c>
      <c r="J87" s="33" t="n">
        <v>0.01782352413989986</v>
      </c>
      <c r="K87" s="16" t="inlineStr">
        <is>
          <t>Eastern Europe &amp; Russia</t>
        </is>
      </c>
      <c r="L87" s="17" t="n">
        <v>46027</v>
      </c>
      <c r="M87" s="16" t="inlineStr">
        <is>
          <t>https://pages.stern.nyu.edu/~adamodar/New_Home_Page/datafile/ctryprem.html</t>
        </is>
      </c>
    </row>
    <row r="88">
      <c r="A88" s="16" t="inlineStr">
        <is>
          <t>Kenya</t>
        </is>
      </c>
      <c r="B88" s="16" t="inlineStr">
        <is>
          <t>B3</t>
        </is>
      </c>
      <c r="C88" s="33" t="n">
        <v>0.05523480540284173</v>
      </c>
      <c r="D88" s="33" t="n">
        <v>0.08414349465471971</v>
      </c>
      <c r="E88" s="33" t="n">
        <v>0.1264434946547197</v>
      </c>
      <c r="F88" s="33" t="n">
        <v>0.3</v>
      </c>
      <c r="G88" s="33" t="n">
        <v>0.0437</v>
      </c>
      <c r="H88" s="33" t="n">
        <v>0.1088716243515918</v>
      </c>
      <c r="I88" s="42" t="n">
        <v>0.0423</v>
      </c>
      <c r="J88" s="33" t="n">
        <v>0.06657162435159178</v>
      </c>
      <c r="K88" s="16" t="inlineStr">
        <is>
          <t>Africa</t>
        </is>
      </c>
      <c r="L88" s="17" t="n">
        <v>46027</v>
      </c>
      <c r="M88" s="16" t="inlineStr">
        <is>
          <t>https://pages.stern.nyu.edu/~adamodar/New_Home_Page/datafile/ctryprem.html</t>
        </is>
      </c>
    </row>
    <row r="89">
      <c r="A89" s="16" t="inlineStr">
        <is>
          <t>Korea</t>
        </is>
      </c>
      <c r="B89" s="16" t="inlineStr">
        <is>
          <t>Aa2</t>
        </is>
      </c>
      <c r="C89" s="33" t="n">
        <v>0.004195048511608233</v>
      </c>
      <c r="D89" s="33" t="n">
        <v>0.006390645163649599</v>
      </c>
      <c r="E89" s="33" t="n">
        <v>0.0486906451636496</v>
      </c>
      <c r="F89" s="33" t="n">
        <v>0.264</v>
      </c>
      <c r="G89" s="33" t="n">
        <v>0.002</v>
      </c>
      <c r="H89" s="33" t="n">
        <v>0.04534675626323074</v>
      </c>
      <c r="I89" s="42" t="n">
        <v>0.0423</v>
      </c>
      <c r="J89" s="33" t="n">
        <v>0.003046756263230745</v>
      </c>
      <c r="K89" s="16" t="inlineStr">
        <is>
          <t>Asia</t>
        </is>
      </c>
      <c r="L89" s="17" t="n">
        <v>46027</v>
      </c>
      <c r="M89" s="16" t="inlineStr">
        <is>
          <t>https://pages.stern.nyu.edu/~adamodar/New_Home_Page/datafile/ctryprem.html</t>
        </is>
      </c>
    </row>
    <row r="90">
      <c r="A90" s="16" t="inlineStr">
        <is>
          <t>Korea, D.P.R.</t>
        </is>
      </c>
      <c r="B90" s="42" t="n">
        <v>0.1976535407639581</v>
      </c>
      <c r="C90" s="33" t="n">
        <v>0.1553535407639581</v>
      </c>
      <c r="D90" s="33" t="n"/>
      <c r="E90" s="33" t="n">
        <v>0.1019796316750478</v>
      </c>
      <c r="F90" s="33" t="n"/>
      <c r="G90" s="33" t="n"/>
      <c r="H90" s="33" t="n"/>
      <c r="I90" s="42" t="n"/>
      <c r="J90" s="33" t="n"/>
      <c r="K90" s="42" t="n">
        <v>51</v>
      </c>
      <c r="L90" s="17" t="n">
        <v>46027</v>
      </c>
      <c r="M90" s="16" t="inlineStr">
        <is>
          <t>https://pages.stern.nyu.edu/~adamodar/New_Home_Page/datafile/ctryprem.html</t>
        </is>
      </c>
    </row>
    <row r="91">
      <c r="A91" s="16" t="inlineStr">
        <is>
          <t>Kuwait</t>
        </is>
      </c>
      <c r="B91" s="16" t="inlineStr">
        <is>
          <t>A1</t>
        </is>
      </c>
      <c r="C91" s="33" t="n">
        <v>0.005992926445154621</v>
      </c>
      <c r="D91" s="33" t="n">
        <v>0.009129493090928</v>
      </c>
      <c r="E91" s="33" t="n">
        <v>0.05142949309092799</v>
      </c>
      <c r="F91" s="33" t="n">
        <v>0.15</v>
      </c>
      <c r="G91" s="33" t="n">
        <v>0.007299999999999999</v>
      </c>
      <c r="H91" s="33" t="n">
        <v>0.05342066036079221</v>
      </c>
      <c r="I91" s="42" t="n">
        <v>0.04229999999999999</v>
      </c>
      <c r="J91" s="33" t="n">
        <v>0.01112066036079222</v>
      </c>
      <c r="K91" s="16" t="inlineStr">
        <is>
          <t>Middle East</t>
        </is>
      </c>
      <c r="L91" s="17" t="n">
        <v>46027</v>
      </c>
      <c r="M91" s="16" t="inlineStr">
        <is>
          <t>https://pages.stern.nyu.edu/~adamodar/New_Home_Page/datafile/ctryprem.html</t>
        </is>
      </c>
    </row>
    <row r="92">
      <c r="A92" s="16" t="inlineStr">
        <is>
          <t>Kyrgyzstan</t>
        </is>
      </c>
      <c r="B92" s="16" t="inlineStr">
        <is>
          <t>B3</t>
        </is>
      </c>
      <c r="C92" s="33" t="n">
        <v>0.05523480540284173</v>
      </c>
      <c r="D92" s="33" t="n">
        <v>0.08414349465471971</v>
      </c>
      <c r="E92" s="33" t="n">
        <v>0.1264434946547197</v>
      </c>
      <c r="F92" s="33" t="n">
        <v>0.1</v>
      </c>
      <c r="G92" s="33" t="n"/>
      <c r="H92" s="33" t="n"/>
      <c r="I92" s="42" t="n">
        <v>0.0423</v>
      </c>
      <c r="J92" s="33" t="n"/>
      <c r="K92" s="16" t="inlineStr">
        <is>
          <t>Eastern Europe &amp; Russia</t>
        </is>
      </c>
      <c r="L92" s="17" t="n">
        <v>46027</v>
      </c>
      <c r="M92" s="16" t="inlineStr">
        <is>
          <t>https://pages.stern.nyu.edu/~adamodar/New_Home_Page/datafile/ctryprem.html</t>
        </is>
      </c>
    </row>
    <row r="93">
      <c r="A93" s="16" t="inlineStr">
        <is>
          <t>Laos</t>
        </is>
      </c>
      <c r="B93" s="16" t="inlineStr">
        <is>
          <t>Caa2</t>
        </is>
      </c>
      <c r="C93" s="33" t="n">
        <v>0.07650969428314061</v>
      </c>
      <c r="D93" s="33" t="n">
        <v>0.1165531951275141</v>
      </c>
      <c r="E93" s="33" t="n">
        <v>0.1588531951275141</v>
      </c>
      <c r="F93" s="33" t="n">
        <v>0.2</v>
      </c>
      <c r="G93" s="33" t="n"/>
      <c r="H93" s="33" t="n"/>
      <c r="I93" s="42" t="n">
        <v>0.0423</v>
      </c>
      <c r="J93" s="33" t="n"/>
      <c r="K93" s="16" t="inlineStr">
        <is>
          <t>Asia</t>
        </is>
      </c>
      <c r="L93" s="17" t="n">
        <v>46027</v>
      </c>
      <c r="M93" s="16" t="inlineStr">
        <is>
          <t>https://pages.stern.nyu.edu/~adamodar/New_Home_Page/datafile/ctryprem.html</t>
        </is>
      </c>
    </row>
    <row r="94">
      <c r="A94" s="16" t="inlineStr">
        <is>
          <t>Latvia</t>
        </is>
      </c>
      <c r="B94" s="16" t="inlineStr">
        <is>
          <t>A3</t>
        </is>
      </c>
      <c r="C94" s="33" t="n">
        <v>0.01018797495676285</v>
      </c>
      <c r="D94" s="33" t="n">
        <v>0.0155201382545776</v>
      </c>
      <c r="E94" s="33" t="n">
        <v>0.0578201382545776</v>
      </c>
      <c r="F94" s="33" t="n">
        <v>0.2</v>
      </c>
      <c r="G94" s="33" t="n">
        <v>0.0068</v>
      </c>
      <c r="H94" s="33" t="n">
        <v>0.05265897129498453</v>
      </c>
      <c r="I94" s="42" t="n">
        <v>0.0423</v>
      </c>
      <c r="J94" s="33" t="n">
        <v>0.01035897129498453</v>
      </c>
      <c r="K94" s="16" t="inlineStr">
        <is>
          <t>Eastern Europe &amp; Russia</t>
        </is>
      </c>
      <c r="L94" s="17" t="n">
        <v>46027</v>
      </c>
      <c r="M94" s="16" t="inlineStr">
        <is>
          <t>https://pages.stern.nyu.edu/~adamodar/New_Home_Page/datafile/ctryprem.html</t>
        </is>
      </c>
    </row>
    <row r="95">
      <c r="A95" s="16" t="inlineStr">
        <is>
          <t>Lebanon</t>
        </is>
      </c>
      <c r="B95" s="16" t="inlineStr">
        <is>
          <t>C</t>
        </is>
      </c>
      <c r="C95" s="33" t="n">
        <v>0.175</v>
      </c>
      <c r="D95" s="33" t="n">
        <v>0.2665911730326901</v>
      </c>
      <c r="E95" s="33" t="n">
        <v>0.3088911730326901</v>
      </c>
      <c r="F95" s="33" t="n">
        <v>0.17</v>
      </c>
      <c r="G95" s="33" t="n"/>
      <c r="H95" s="33" t="n"/>
      <c r="I95" s="42" t="n">
        <v>0.0423</v>
      </c>
      <c r="J95" s="33" t="n"/>
      <c r="K95" s="16" t="inlineStr">
        <is>
          <t>Middle East</t>
        </is>
      </c>
      <c r="L95" s="17" t="n">
        <v>46027</v>
      </c>
      <c r="M95" s="16" t="inlineStr">
        <is>
          <t>https://pages.stern.nyu.edu/~adamodar/New_Home_Page/datafile/ctryprem.html</t>
        </is>
      </c>
    </row>
    <row r="96">
      <c r="A96" s="16" t="inlineStr">
        <is>
          <t>Liberia</t>
        </is>
      </c>
      <c r="B96" s="42" t="n">
        <v>0.1588531951275141</v>
      </c>
      <c r="C96" s="33" t="n">
        <v>0.1165531951275141</v>
      </c>
      <c r="D96" s="33" t="n"/>
      <c r="E96" s="33" t="n">
        <v>0.07650969428314061</v>
      </c>
      <c r="F96" s="33" t="n"/>
      <c r="G96" s="33" t="n"/>
      <c r="H96" s="33" t="n"/>
      <c r="I96" s="42" t="n"/>
      <c r="J96" s="33" t="n"/>
      <c r="K96" s="42" t="n">
        <v>57.75</v>
      </c>
      <c r="L96" s="17" t="n">
        <v>46027</v>
      </c>
      <c r="M96" s="16" t="inlineStr">
        <is>
          <t>https://pages.stern.nyu.edu/~adamodar/New_Home_Page/datafile/ctryprem.html</t>
        </is>
      </c>
    </row>
    <row r="97">
      <c r="A97" s="16" t="inlineStr">
        <is>
          <t>Libya</t>
        </is>
      </c>
      <c r="B97" s="42" t="n">
        <v>0.08125250385462612</v>
      </c>
      <c r="C97" s="33" t="n">
        <v>0.03895250385462613</v>
      </c>
      <c r="D97" s="33" t="n"/>
      <c r="E97" s="33" t="n">
        <v>0.02556981949932638</v>
      </c>
      <c r="F97" s="33" t="n"/>
      <c r="G97" s="33" t="n"/>
      <c r="H97" s="33" t="n"/>
      <c r="I97" s="42" t="n"/>
      <c r="J97" s="33" t="n"/>
      <c r="K97" s="42" t="n">
        <v>71.5</v>
      </c>
      <c r="L97" s="17" t="n">
        <v>46027</v>
      </c>
      <c r="M97" s="16" t="inlineStr">
        <is>
          <t>https://pages.stern.nyu.edu/~adamodar/New_Home_Page/datafile/ctryprem.html</t>
        </is>
      </c>
    </row>
    <row r="98">
      <c r="A98" s="16" t="inlineStr">
        <is>
          <t>Liechtenstein</t>
        </is>
      </c>
      <c r="B98" s="16" t="inlineStr">
        <is>
          <t>Aaa</t>
        </is>
      </c>
      <c r="C98" s="33" t="n">
        <v>0</v>
      </c>
      <c r="D98" s="33" t="n">
        <v>0</v>
      </c>
      <c r="E98" s="33" t="n">
        <v>0.0423</v>
      </c>
      <c r="F98" s="33" t="n">
        <v>0.125</v>
      </c>
      <c r="G98" s="33" t="n"/>
      <c r="H98" s="33" t="n"/>
      <c r="I98" s="42" t="n">
        <v>0.0423</v>
      </c>
      <c r="J98" s="33" t="n"/>
      <c r="K98" s="16" t="inlineStr">
        <is>
          <t>Western Europe</t>
        </is>
      </c>
      <c r="L98" s="17" t="n">
        <v>46027</v>
      </c>
      <c r="M98" s="16" t="inlineStr">
        <is>
          <t>https://pages.stern.nyu.edu/~adamodar/New_Home_Page/datafile/ctryprem.html</t>
        </is>
      </c>
    </row>
    <row r="99">
      <c r="A99" s="16" t="inlineStr">
        <is>
          <t>Lithuania</t>
        </is>
      </c>
      <c r="B99" s="16" t="inlineStr">
        <is>
          <t>A2</t>
        </is>
      </c>
      <c r="C99" s="33" t="n">
        <v>0.007191511734185542</v>
      </c>
      <c r="D99" s="33" t="n">
        <v>0.0109553917091136</v>
      </c>
      <c r="E99" s="33" t="n">
        <v>0.05325539170911359</v>
      </c>
      <c r="F99" s="33" t="n">
        <v>0.15</v>
      </c>
      <c r="G99" s="33" t="n">
        <v>0.0068</v>
      </c>
      <c r="H99" s="33" t="n">
        <v>0.05265897129498453</v>
      </c>
      <c r="I99" s="42" t="n">
        <v>0.0423</v>
      </c>
      <c r="J99" s="33" t="n">
        <v>0.01035897129498453</v>
      </c>
      <c r="K99" s="16" t="inlineStr">
        <is>
          <t>Eastern Europe &amp; Russia</t>
        </is>
      </c>
      <c r="L99" s="17" t="n">
        <v>46027</v>
      </c>
      <c r="M99" s="16" t="inlineStr">
        <is>
          <t>https://pages.stern.nyu.edu/~adamodar/New_Home_Page/datafile/ctryprem.html</t>
        </is>
      </c>
    </row>
    <row r="100">
      <c r="A100" s="16" t="inlineStr">
        <is>
          <t>Luxembourg</t>
        </is>
      </c>
      <c r="B100" s="16" t="inlineStr">
        <is>
          <t>Aaa</t>
        </is>
      </c>
      <c r="C100" s="33" t="n">
        <v>0</v>
      </c>
      <c r="D100" s="33" t="n">
        <v>0</v>
      </c>
      <c r="E100" s="33" t="n">
        <v>0.0423</v>
      </c>
      <c r="F100" s="33" t="n">
        <v>0.2494</v>
      </c>
      <c r="G100" s="33" t="n"/>
      <c r="H100" s="33" t="n"/>
      <c r="I100" s="42" t="n">
        <v>0.0423</v>
      </c>
      <c r="J100" s="33" t="n"/>
      <c r="K100" s="16" t="inlineStr">
        <is>
          <t>Western Europe</t>
        </is>
      </c>
      <c r="L100" s="17" t="n">
        <v>46027</v>
      </c>
      <c r="M100" s="16" t="inlineStr">
        <is>
          <t>https://pages.stern.nyu.edu/~adamodar/New_Home_Page/datafile/ctryprem.html</t>
        </is>
      </c>
    </row>
    <row r="101">
      <c r="A101" s="16" t="inlineStr">
        <is>
          <t>Macao</t>
        </is>
      </c>
      <c r="B101" s="16" t="inlineStr">
        <is>
          <t>Aa3</t>
        </is>
      </c>
      <c r="C101" s="33" t="n">
        <v>0.005093987478381426</v>
      </c>
      <c r="D101" s="33" t="n">
        <v>0.007760069127288798</v>
      </c>
      <c r="E101" s="33" t="n">
        <v>0.0500600691272888</v>
      </c>
      <c r="F101" s="33" t="n">
        <v>0.25</v>
      </c>
      <c r="G101" s="33" t="n"/>
      <c r="H101" s="33" t="n"/>
      <c r="I101" s="42" t="n">
        <v>0.0423</v>
      </c>
      <c r="J101" s="33" t="n"/>
      <c r="K101" s="16" t="inlineStr">
        <is>
          <t>Asia</t>
        </is>
      </c>
      <c r="L101" s="17" t="n">
        <v>46027</v>
      </c>
      <c r="M101" s="16" t="inlineStr">
        <is>
          <t>https://pages.stern.nyu.edu/~adamodar/New_Home_Page/datafile/ctryprem.html</t>
        </is>
      </c>
    </row>
    <row r="102">
      <c r="A102" s="16" t="inlineStr">
        <is>
          <t>Macedonia</t>
        </is>
      </c>
      <c r="B102" s="16" t="inlineStr">
        <is>
          <t>Ba3</t>
        </is>
      </c>
      <c r="C102" s="33" t="n">
        <v>0.03056392487028855</v>
      </c>
      <c r="D102" s="33" t="n">
        <v>0.04656041476373279</v>
      </c>
      <c r="E102" s="33" t="n">
        <v>0.08886041476373278</v>
      </c>
      <c r="F102" s="33" t="n">
        <v>0.1</v>
      </c>
      <c r="G102" s="33" t="n"/>
      <c r="H102" s="33" t="n"/>
      <c r="I102" s="42" t="n">
        <v>0.0423</v>
      </c>
      <c r="J102" s="33" t="n"/>
      <c r="K102" s="16" t="inlineStr">
        <is>
          <t>Eastern Europe &amp; Russia</t>
        </is>
      </c>
      <c r="L102" s="17" t="n">
        <v>46027</v>
      </c>
      <c r="M102" s="16" t="inlineStr">
        <is>
          <t>https://pages.stern.nyu.edu/~adamodar/New_Home_Page/datafile/ctryprem.html</t>
        </is>
      </c>
    </row>
    <row r="103">
      <c r="A103" s="16" t="inlineStr">
        <is>
          <t>Madagascar</t>
        </is>
      </c>
      <c r="B103" s="42" t="n">
        <v>0.1264434946547197</v>
      </c>
      <c r="C103" s="33" t="n">
        <v>0.08414349465471971</v>
      </c>
      <c r="D103" s="33" t="n"/>
      <c r="E103" s="33" t="n">
        <v>0.05523480540284173</v>
      </c>
      <c r="F103" s="33" t="n"/>
      <c r="G103" s="33" t="n"/>
      <c r="H103" s="33" t="n"/>
      <c r="I103" s="42" t="n"/>
      <c r="J103" s="33" t="n"/>
      <c r="K103" s="42" t="n">
        <v>62.5</v>
      </c>
      <c r="L103" s="17" t="n">
        <v>46027</v>
      </c>
      <c r="M103" s="16" t="inlineStr">
        <is>
          <t>https://pages.stern.nyu.edu/~adamodar/New_Home_Page/datafile/ctryprem.html</t>
        </is>
      </c>
    </row>
    <row r="104">
      <c r="A104" s="16" t="inlineStr">
        <is>
          <t>Malawi</t>
        </is>
      </c>
      <c r="B104" s="42" t="n">
        <v>0.1717866436729955</v>
      </c>
      <c r="C104" s="33" t="n">
        <v>0.1294866436729954</v>
      </c>
      <c r="D104" s="33" t="n"/>
      <c r="E104" s="33" t="n">
        <v>0.08499967341377634</v>
      </c>
      <c r="F104" s="33" t="n"/>
      <c r="G104" s="33" t="n"/>
      <c r="H104" s="33" t="n"/>
      <c r="I104" s="42" t="n"/>
      <c r="J104" s="33" t="n"/>
      <c r="K104" s="42" t="n">
        <v>56</v>
      </c>
      <c r="L104" s="17" t="n">
        <v>46027</v>
      </c>
      <c r="M104" s="16" t="inlineStr">
        <is>
          <t>https://pages.stern.nyu.edu/~adamodar/New_Home_Page/datafile/ctryprem.html</t>
        </is>
      </c>
    </row>
    <row r="105">
      <c r="A105" s="16" t="inlineStr">
        <is>
          <t>Malaysia</t>
        </is>
      </c>
      <c r="B105" s="16" t="inlineStr">
        <is>
          <t>A3</t>
        </is>
      </c>
      <c r="C105" s="33" t="n">
        <v>0.01018797495676285</v>
      </c>
      <c r="D105" s="33" t="n">
        <v>0.0155201382545776</v>
      </c>
      <c r="E105" s="33" t="n">
        <v>0.0578201382545776</v>
      </c>
      <c r="F105" s="33" t="n">
        <v>0.24</v>
      </c>
      <c r="G105" s="33" t="n">
        <v>0.0053</v>
      </c>
      <c r="H105" s="33" t="n">
        <v>0.05037390409756147</v>
      </c>
      <c r="I105" s="42" t="n">
        <v>0.0423</v>
      </c>
      <c r="J105" s="33" t="n">
        <v>0.008073904097561473</v>
      </c>
      <c r="K105" s="16" t="inlineStr">
        <is>
          <t>Asia</t>
        </is>
      </c>
      <c r="L105" s="17" t="n">
        <v>46027</v>
      </c>
      <c r="M105" s="16" t="inlineStr">
        <is>
          <t>https://pages.stern.nyu.edu/~adamodar/New_Home_Page/datafile/ctryprem.html</t>
        </is>
      </c>
    </row>
    <row r="106">
      <c r="A106" s="16" t="inlineStr">
        <is>
          <t>Maldives</t>
        </is>
      </c>
      <c r="B106" s="16" t="inlineStr">
        <is>
          <t>Caa2</t>
        </is>
      </c>
      <c r="C106" s="33" t="n">
        <v>0.07650969428314061</v>
      </c>
      <c r="D106" s="33" t="n">
        <v>0.1165531951275141</v>
      </c>
      <c r="E106" s="33" t="n">
        <v>0.1588531951275141</v>
      </c>
      <c r="F106" s="33" t="n">
        <v>0.15</v>
      </c>
      <c r="G106" s="33" t="n"/>
      <c r="H106" s="33" t="n"/>
      <c r="I106" s="42" t="n">
        <v>0.0423</v>
      </c>
      <c r="J106" s="33" t="n"/>
      <c r="K106" s="16" t="inlineStr">
        <is>
          <t>Asia</t>
        </is>
      </c>
      <c r="L106" s="17" t="n">
        <v>46027</v>
      </c>
      <c r="M106" s="16" t="inlineStr">
        <is>
          <t>https://pages.stern.nyu.edu/~adamodar/New_Home_Page/datafile/ctryprem.html</t>
        </is>
      </c>
    </row>
    <row r="107">
      <c r="A107" s="16" t="inlineStr">
        <is>
          <t>Mali</t>
        </is>
      </c>
      <c r="B107" s="16" t="inlineStr">
        <is>
          <t>Caa2</t>
        </is>
      </c>
      <c r="C107" s="33" t="n">
        <v>0.07650969428314061</v>
      </c>
      <c r="D107" s="33" t="n">
        <v>0.1165531951275141</v>
      </c>
      <c r="E107" s="33" t="n">
        <v>0.1588531951275141</v>
      </c>
      <c r="F107" s="33" t="n">
        <v>0.3</v>
      </c>
      <c r="G107" s="33" t="n"/>
      <c r="H107" s="33" t="n"/>
      <c r="I107" s="42" t="n">
        <v>0.0423</v>
      </c>
      <c r="J107" s="33" t="n"/>
      <c r="K107" s="16" t="inlineStr">
        <is>
          <t>Africa</t>
        </is>
      </c>
      <c r="L107" s="17" t="n">
        <v>46027</v>
      </c>
      <c r="M107" s="16" t="inlineStr">
        <is>
          <t>https://pages.stern.nyu.edu/~adamodar/New_Home_Page/datafile/ctryprem.html</t>
        </is>
      </c>
    </row>
    <row r="108">
      <c r="A108" s="16" t="inlineStr">
        <is>
          <t>Malta</t>
        </is>
      </c>
      <c r="B108" s="16" t="inlineStr">
        <is>
          <t>A2</t>
        </is>
      </c>
      <c r="C108" s="33" t="n">
        <v>0.007191511734185542</v>
      </c>
      <c r="D108" s="33" t="n">
        <v>0.0109553917091136</v>
      </c>
      <c r="E108" s="33" t="n">
        <v>0.05325539170911359</v>
      </c>
      <c r="F108" s="33" t="n">
        <v>0.35</v>
      </c>
      <c r="G108" s="33" t="n"/>
      <c r="H108" s="33" t="n"/>
      <c r="I108" s="42" t="n">
        <v>0.0423</v>
      </c>
      <c r="J108" s="33" t="n"/>
      <c r="K108" s="16" t="inlineStr">
        <is>
          <t>Western Europe</t>
        </is>
      </c>
      <c r="L108" s="17" t="n">
        <v>46027</v>
      </c>
      <c r="M108" s="16" t="inlineStr">
        <is>
          <t>https://pages.stern.nyu.edu/~adamodar/New_Home_Page/datafile/ctryprem.html</t>
        </is>
      </c>
    </row>
    <row r="109">
      <c r="A109" s="16" t="inlineStr">
        <is>
          <t>Mauritius</t>
        </is>
      </c>
      <c r="B109" s="16" t="inlineStr">
        <is>
          <t>Baa3</t>
        </is>
      </c>
      <c r="C109" s="33" t="n">
        <v>0.01867795408739856</v>
      </c>
      <c r="D109" s="33" t="n">
        <v>0.02845358680005893</v>
      </c>
      <c r="E109" s="33" t="n">
        <v>0.07075358680005893</v>
      </c>
      <c r="F109" s="33" t="n">
        <v>0.15</v>
      </c>
      <c r="G109" s="33" t="n"/>
      <c r="H109" s="33" t="n"/>
      <c r="I109" s="42" t="n">
        <v>0.0423</v>
      </c>
      <c r="J109" s="33" t="n"/>
      <c r="K109" s="16" t="inlineStr">
        <is>
          <t>Africa</t>
        </is>
      </c>
      <c r="L109" s="17" t="n">
        <v>46027</v>
      </c>
      <c r="M109" s="16" t="inlineStr">
        <is>
          <t>https://pages.stern.nyu.edu/~adamodar/New_Home_Page/datafile/ctryprem.html</t>
        </is>
      </c>
    </row>
    <row r="110">
      <c r="A110" s="16" t="inlineStr">
        <is>
          <t>Mexico</t>
        </is>
      </c>
      <c r="B110" s="16" t="inlineStr">
        <is>
          <t>Baa2</t>
        </is>
      </c>
      <c r="C110" s="33" t="n">
        <v>0.01618090140191747</v>
      </c>
      <c r="D110" s="33" t="n">
        <v>0.0246496313455056</v>
      </c>
      <c r="E110" s="33" t="n">
        <v>0.06694963134550559</v>
      </c>
      <c r="F110" s="33" t="n">
        <v>0.3</v>
      </c>
      <c r="G110" s="33" t="n">
        <v>0.0152</v>
      </c>
      <c r="H110" s="33" t="n">
        <v>0.06545534760055366</v>
      </c>
      <c r="I110" s="42" t="n">
        <v>0.04229999999999999</v>
      </c>
      <c r="J110" s="33" t="n">
        <v>0.02315534760055366</v>
      </c>
      <c r="K110" s="16" t="inlineStr">
        <is>
          <t>Central and South America</t>
        </is>
      </c>
      <c r="L110" s="17" t="n">
        <v>46027</v>
      </c>
      <c r="M110" s="16" t="inlineStr">
        <is>
          <t>https://pages.stern.nyu.edu/~adamodar/New_Home_Page/datafile/ctryprem.html</t>
        </is>
      </c>
    </row>
    <row r="111">
      <c r="A111" s="16" t="inlineStr">
        <is>
          <t>Moldova</t>
        </is>
      </c>
      <c r="B111" s="16" t="inlineStr">
        <is>
          <t>B3</t>
        </is>
      </c>
      <c r="C111" s="33" t="n">
        <v>0.05523480540284173</v>
      </c>
      <c r="D111" s="33" t="n">
        <v>0.08414349465471971</v>
      </c>
      <c r="E111" s="33" t="n">
        <v>0.1264434946547197</v>
      </c>
      <c r="F111" s="33" t="n">
        <v>0.12</v>
      </c>
      <c r="G111" s="33" t="n"/>
      <c r="H111" s="33" t="n"/>
      <c r="I111" s="42" t="n">
        <v>0.0423</v>
      </c>
      <c r="J111" s="33" t="n"/>
      <c r="K111" s="16" t="inlineStr">
        <is>
          <t>Eastern Europe &amp; Russia</t>
        </is>
      </c>
      <c r="L111" s="17" t="n">
        <v>46027</v>
      </c>
      <c r="M111" s="16" t="inlineStr">
        <is>
          <t>https://pages.stern.nyu.edu/~adamodar/New_Home_Page/datafile/ctryprem.html</t>
        </is>
      </c>
    </row>
    <row r="112">
      <c r="A112" s="16" t="inlineStr">
        <is>
          <t>Mongolia</t>
        </is>
      </c>
      <c r="B112" s="16" t="inlineStr">
        <is>
          <t>B1</t>
        </is>
      </c>
      <c r="C112" s="33" t="n">
        <v>0.03825484714157031</v>
      </c>
      <c r="D112" s="33" t="n">
        <v>0.05827659756375704</v>
      </c>
      <c r="E112" s="33" t="n">
        <v>0.100576597563757</v>
      </c>
      <c r="F112" s="33" t="n">
        <v>0.25</v>
      </c>
      <c r="G112" s="33" t="n"/>
      <c r="H112" s="33" t="n"/>
      <c r="I112" s="42" t="n">
        <v>0.04229999999999999</v>
      </c>
      <c r="J112" s="33" t="n"/>
      <c r="K112" s="16" t="inlineStr">
        <is>
          <t>Asia</t>
        </is>
      </c>
      <c r="L112" s="17" t="n">
        <v>46027</v>
      </c>
      <c r="M112" s="16" t="inlineStr">
        <is>
          <t>https://pages.stern.nyu.edu/~adamodar/New_Home_Page/datafile/ctryprem.html</t>
        </is>
      </c>
    </row>
    <row r="113">
      <c r="A113" s="16" t="inlineStr">
        <is>
          <t>Montenegro</t>
        </is>
      </c>
      <c r="B113" s="16" t="inlineStr">
        <is>
          <t>B1</t>
        </is>
      </c>
      <c r="C113" s="33" t="n">
        <v>0.03825484714157031</v>
      </c>
      <c r="D113" s="33" t="n">
        <v>0.05827659756375704</v>
      </c>
      <c r="E113" s="33" t="n">
        <v>0.100576597563757</v>
      </c>
      <c r="F113" s="33" t="n">
        <v>0.15</v>
      </c>
      <c r="G113" s="33" t="n"/>
      <c r="H113" s="33" t="n"/>
      <c r="I113" s="42" t="n">
        <v>0.04229999999999999</v>
      </c>
      <c r="J113" s="33" t="n"/>
      <c r="K113" s="16" t="inlineStr">
        <is>
          <t>Eastern Europe &amp; Russia</t>
        </is>
      </c>
      <c r="L113" s="17" t="n">
        <v>46027</v>
      </c>
      <c r="M113" s="16" t="inlineStr">
        <is>
          <t>https://pages.stern.nyu.edu/~adamodar/New_Home_Page/datafile/ctryprem.html</t>
        </is>
      </c>
    </row>
    <row r="114">
      <c r="A114" s="16" t="inlineStr">
        <is>
          <t>Montserrat</t>
        </is>
      </c>
      <c r="B114" s="16" t="inlineStr">
        <is>
          <t>Baa3</t>
        </is>
      </c>
      <c r="C114" s="33" t="n">
        <v>0.01867795408739856</v>
      </c>
      <c r="D114" s="33" t="n">
        <v>0.02845358680005893</v>
      </c>
      <c r="E114" s="33" t="n">
        <v>0.07075358680005893</v>
      </c>
      <c r="F114" s="33" t="n">
        <v>0.3</v>
      </c>
      <c r="G114" s="33" t="n"/>
      <c r="H114" s="33" t="n"/>
      <c r="I114" s="42" t="n">
        <v>0.0423</v>
      </c>
      <c r="J114" s="33" t="n"/>
      <c r="K114" s="16" t="inlineStr">
        <is>
          <t>Caribbean</t>
        </is>
      </c>
      <c r="L114" s="17" t="n">
        <v>46027</v>
      </c>
      <c r="M114" s="16" t="inlineStr">
        <is>
          <t>https://pages.stern.nyu.edu/~adamodar/New_Home_Page/datafile/ctryprem.html</t>
        </is>
      </c>
    </row>
    <row r="115">
      <c r="A115" s="16" t="inlineStr">
        <is>
          <t>Morocco</t>
        </is>
      </c>
      <c r="B115" s="16" t="inlineStr">
        <is>
          <t>Ba1</t>
        </is>
      </c>
      <c r="C115" s="33" t="n">
        <v>0.0212748888802989</v>
      </c>
      <c r="D115" s="33" t="n">
        <v>0.03240970047279439</v>
      </c>
      <c r="E115" s="33" t="n">
        <v>0.07470970047279439</v>
      </c>
      <c r="F115" s="33" t="n">
        <v>0.33</v>
      </c>
      <c r="G115" s="33" t="n">
        <v>0.0116</v>
      </c>
      <c r="H115" s="33" t="n">
        <v>0.05997118632673831</v>
      </c>
      <c r="I115" s="42" t="n">
        <v>0.0423</v>
      </c>
      <c r="J115" s="33" t="n">
        <v>0.01767118632673832</v>
      </c>
      <c r="K115" s="16" t="inlineStr">
        <is>
          <t>Africa</t>
        </is>
      </c>
      <c r="L115" s="17" t="n">
        <v>46027</v>
      </c>
      <c r="M115" s="16" t="inlineStr">
        <is>
          <t>https://pages.stern.nyu.edu/~adamodar/New_Home_Page/datafile/ctryprem.html</t>
        </is>
      </c>
    </row>
    <row r="116">
      <c r="A116" s="16" t="inlineStr">
        <is>
          <t>Mozambique</t>
        </is>
      </c>
      <c r="B116" s="16" t="inlineStr">
        <is>
          <t>Caa3</t>
        </is>
      </c>
      <c r="C116" s="33" t="n">
        <v>0.08499967341377634</v>
      </c>
      <c r="D116" s="33" t="n">
        <v>0.1294866436729954</v>
      </c>
      <c r="E116" s="33" t="n">
        <v>0.1717866436729955</v>
      </c>
      <c r="F116" s="33" t="n">
        <v>0.32</v>
      </c>
      <c r="G116" s="33" t="n"/>
      <c r="H116" s="33" t="n"/>
      <c r="I116" s="42" t="n">
        <v>0.0423</v>
      </c>
      <c r="J116" s="33" t="n"/>
      <c r="K116" s="16" t="inlineStr">
        <is>
          <t>Africa</t>
        </is>
      </c>
      <c r="L116" s="17" t="n">
        <v>46027</v>
      </c>
      <c r="M116" s="16" t="inlineStr">
        <is>
          <t>https://pages.stern.nyu.edu/~adamodar/New_Home_Page/datafile/ctryprem.html</t>
        </is>
      </c>
    </row>
    <row r="117">
      <c r="A117" s="16" t="inlineStr">
        <is>
          <t>Myanmar</t>
        </is>
      </c>
      <c r="B117" s="42" t="n">
        <v>0.1976535407639581</v>
      </c>
      <c r="C117" s="33" t="n">
        <v>0.1553535407639581</v>
      </c>
      <c r="D117" s="33" t="n"/>
      <c r="E117" s="33" t="n">
        <v>0.1019796316750478</v>
      </c>
      <c r="F117" s="33" t="n"/>
      <c r="G117" s="33" t="n"/>
      <c r="H117" s="33" t="n"/>
      <c r="I117" s="42" t="n"/>
      <c r="J117" s="33" t="n"/>
      <c r="K117" s="42" t="n">
        <v>54.75</v>
      </c>
      <c r="L117" s="17" t="n">
        <v>46027</v>
      </c>
      <c r="M117" s="16" t="inlineStr">
        <is>
          <t>https://pages.stern.nyu.edu/~adamodar/New_Home_Page/datafile/ctryprem.html</t>
        </is>
      </c>
    </row>
    <row r="118">
      <c r="A118" s="16" t="inlineStr">
        <is>
          <t>Namibia</t>
        </is>
      </c>
      <c r="B118" s="16" t="inlineStr">
        <is>
          <t>B1</t>
        </is>
      </c>
      <c r="C118" s="33" t="n">
        <v>0.03825484714157031</v>
      </c>
      <c r="D118" s="33" t="n">
        <v>0.05827659756375704</v>
      </c>
      <c r="E118" s="33" t="n">
        <v>0.100576597563757</v>
      </c>
      <c r="F118" s="33" t="n">
        <v>0.32</v>
      </c>
      <c r="G118" s="33" t="n"/>
      <c r="H118" s="33" t="n"/>
      <c r="I118" s="42" t="n">
        <v>0.04229999999999999</v>
      </c>
      <c r="J118" s="33" t="n"/>
      <c r="K118" s="16" t="inlineStr">
        <is>
          <t>Africa</t>
        </is>
      </c>
      <c r="L118" s="17" t="n">
        <v>46027</v>
      </c>
      <c r="M118" s="16" t="inlineStr">
        <is>
          <t>https://pages.stern.nyu.edu/~adamodar/New_Home_Page/datafile/ctryprem.html</t>
        </is>
      </c>
    </row>
    <row r="119">
      <c r="A119" s="16" t="inlineStr">
        <is>
          <t>Nepal</t>
        </is>
      </c>
      <c r="B119" s="16" t="inlineStr">
        <is>
          <t>Ba3</t>
        </is>
      </c>
      <c r="C119" s="33" t="n">
        <v>0.03056392487028855</v>
      </c>
      <c r="D119" s="33" t="n">
        <v>0.04656041476373279</v>
      </c>
      <c r="E119" s="33" t="n">
        <v>0.08886041476373278</v>
      </c>
      <c r="F119" s="33" t="n">
        <v>0.25</v>
      </c>
      <c r="G119" s="33" t="n"/>
      <c r="H119" s="33" t="n"/>
      <c r="I119" s="42" t="n">
        <v>0.0423</v>
      </c>
      <c r="J119" s="33" t="n"/>
      <c r="K119" s="16" t="inlineStr">
        <is>
          <t>Asia</t>
        </is>
      </c>
      <c r="L119" s="17" t="n">
        <v>46027</v>
      </c>
      <c r="M119" s="16" t="inlineStr">
        <is>
          <t>https://pages.stern.nyu.edu/~adamodar/New_Home_Page/datafile/ctryprem.html</t>
        </is>
      </c>
    </row>
    <row r="120">
      <c r="A120" s="16" t="inlineStr">
        <is>
          <t>Netherlands</t>
        </is>
      </c>
      <c r="B120" s="16" t="inlineStr">
        <is>
          <t>Aaa</t>
        </is>
      </c>
      <c r="C120" s="33" t="n">
        <v>0</v>
      </c>
      <c r="D120" s="33" t="n">
        <v>0</v>
      </c>
      <c r="E120" s="33" t="n">
        <v>0.0423</v>
      </c>
      <c r="F120" s="33" t="n">
        <v>0.258</v>
      </c>
      <c r="G120" s="33" t="n">
        <v>0.0006000000000000001</v>
      </c>
      <c r="H120" s="33" t="n">
        <v>0.04321402687896922</v>
      </c>
      <c r="I120" s="42" t="n">
        <v>0.0423</v>
      </c>
      <c r="J120" s="33" t="n">
        <v>0.0009140268789692234</v>
      </c>
      <c r="K120" s="16" t="inlineStr">
        <is>
          <t>Western Europe</t>
        </is>
      </c>
      <c r="L120" s="17" t="n">
        <v>46027</v>
      </c>
      <c r="M120" s="16" t="inlineStr">
        <is>
          <t>https://pages.stern.nyu.edu/~adamodar/New_Home_Page/datafile/ctryprem.html</t>
        </is>
      </c>
    </row>
    <row r="121">
      <c r="A121" s="16" t="inlineStr">
        <is>
          <t>New Zealand</t>
        </is>
      </c>
      <c r="B121" s="16" t="inlineStr">
        <is>
          <t>Aaa</t>
        </is>
      </c>
      <c r="C121" s="33" t="n">
        <v>0</v>
      </c>
      <c r="D121" s="33" t="n">
        <v>0</v>
      </c>
      <c r="E121" s="33" t="n">
        <v>0.0423</v>
      </c>
      <c r="F121" s="33" t="n">
        <v>0.28</v>
      </c>
      <c r="G121" s="33" t="n">
        <v>0.0009</v>
      </c>
      <c r="H121" s="33" t="n">
        <v>0.04367104031845383</v>
      </c>
      <c r="I121" s="42" t="n">
        <v>0.0423</v>
      </c>
      <c r="J121" s="33" t="n">
        <v>0.001371040318453835</v>
      </c>
      <c r="K121" s="16" t="inlineStr">
        <is>
          <t>Australia &amp; New Zealand</t>
        </is>
      </c>
      <c r="L121" s="17" t="n">
        <v>46027</v>
      </c>
      <c r="M121" s="16" t="inlineStr">
        <is>
          <t>https://pages.stern.nyu.edu/~adamodar/New_Home_Page/datafile/ctryprem.html</t>
        </is>
      </c>
    </row>
    <row r="122">
      <c r="A122" s="16" t="inlineStr">
        <is>
          <t>Nicaragua</t>
        </is>
      </c>
      <c r="B122" s="16" t="inlineStr">
        <is>
          <t>B2</t>
        </is>
      </c>
      <c r="C122" s="33" t="n">
        <v>0.04674482627220602</v>
      </c>
      <c r="D122" s="33" t="n">
        <v>0.07121004610923838</v>
      </c>
      <c r="E122" s="33" t="n">
        <v>0.1135100461092384</v>
      </c>
      <c r="F122" s="33" t="n">
        <v>0.3</v>
      </c>
      <c r="G122" s="33" t="n">
        <v>0.0515</v>
      </c>
      <c r="H122" s="33" t="n">
        <v>0.1207539737781917</v>
      </c>
      <c r="I122" s="42" t="n">
        <v>0.04229999999999999</v>
      </c>
      <c r="J122" s="33" t="n">
        <v>0.07845397377819167</v>
      </c>
      <c r="K122" s="16" t="inlineStr">
        <is>
          <t>Central and South America</t>
        </is>
      </c>
      <c r="L122" s="17" t="n">
        <v>46027</v>
      </c>
      <c r="M122" s="16" t="inlineStr">
        <is>
          <t>https://pages.stern.nyu.edu/~adamodar/New_Home_Page/datafile/ctryprem.html</t>
        </is>
      </c>
    </row>
    <row r="123">
      <c r="A123" s="16" t="inlineStr">
        <is>
          <t>Niger</t>
        </is>
      </c>
      <c r="B123" s="16" t="inlineStr">
        <is>
          <t>Caa3</t>
        </is>
      </c>
      <c r="C123" s="33" t="n">
        <v>0.08499967341377634</v>
      </c>
      <c r="D123" s="33" t="n">
        <v>0.1294866436729954</v>
      </c>
      <c r="E123" s="33" t="n">
        <v>0.1717866436729955</v>
      </c>
      <c r="F123" s="33" t="n">
        <v>0.3</v>
      </c>
      <c r="G123" s="33" t="n"/>
      <c r="H123" s="33" t="n"/>
      <c r="I123" s="42" t="n">
        <v>0.0423</v>
      </c>
      <c r="J123" s="33" t="n"/>
      <c r="K123" s="16" t="inlineStr">
        <is>
          <t>Africa</t>
        </is>
      </c>
      <c r="L123" s="17" t="n">
        <v>46027</v>
      </c>
      <c r="M123" s="16" t="inlineStr">
        <is>
          <t>https://pages.stern.nyu.edu/~adamodar/New_Home_Page/datafile/ctryprem.html</t>
        </is>
      </c>
    </row>
    <row r="124">
      <c r="A124" s="16" t="inlineStr">
        <is>
          <t>Nigeria</t>
        </is>
      </c>
      <c r="B124" s="16" t="inlineStr">
        <is>
          <t>B3</t>
        </is>
      </c>
      <c r="C124" s="33" t="n">
        <v>0.05523480540284173</v>
      </c>
      <c r="D124" s="33" t="n">
        <v>0.08414349465471971</v>
      </c>
      <c r="E124" s="33" t="n">
        <v>0.1264434946547197</v>
      </c>
      <c r="F124" s="33" t="n">
        <v>0.3</v>
      </c>
      <c r="G124" s="33" t="n">
        <v>0.0377</v>
      </c>
      <c r="H124" s="33" t="n">
        <v>0.09973135556189955</v>
      </c>
      <c r="I124" s="42" t="n">
        <v>0.0423</v>
      </c>
      <c r="J124" s="33" t="n">
        <v>0.05743135556189954</v>
      </c>
      <c r="K124" s="16" t="inlineStr">
        <is>
          <t>Africa</t>
        </is>
      </c>
      <c r="L124" s="17" t="n">
        <v>46027</v>
      </c>
      <c r="M124" s="16" t="inlineStr">
        <is>
          <t>https://pages.stern.nyu.edu/~adamodar/New_Home_Page/datafile/ctryprem.html</t>
        </is>
      </c>
    </row>
    <row r="125">
      <c r="A125" s="16" t="inlineStr">
        <is>
          <t>Norway</t>
        </is>
      </c>
      <c r="B125" s="16" t="inlineStr">
        <is>
          <t>Aaa</t>
        </is>
      </c>
      <c r="C125" s="33" t="n">
        <v>0</v>
      </c>
      <c r="D125" s="33" t="n">
        <v>0</v>
      </c>
      <c r="E125" s="33" t="n">
        <v>0.0423</v>
      </c>
      <c r="F125" s="33" t="n">
        <v>0.22</v>
      </c>
      <c r="G125" s="33" t="n">
        <v>0.0004</v>
      </c>
      <c r="H125" s="33" t="n">
        <v>0.04290935125264615</v>
      </c>
      <c r="I125" s="42" t="n">
        <v>0.0423</v>
      </c>
      <c r="J125" s="33" t="n">
        <v>0.0006093512526461488</v>
      </c>
      <c r="K125" s="16" t="inlineStr">
        <is>
          <t>Western Europe</t>
        </is>
      </c>
      <c r="L125" s="17" t="n">
        <v>46027</v>
      </c>
      <c r="M125" s="16" t="inlineStr">
        <is>
          <t>https://pages.stern.nyu.edu/~adamodar/New_Home_Page/datafile/ctryprem.html</t>
        </is>
      </c>
    </row>
    <row r="126">
      <c r="A126" s="16" t="inlineStr">
        <is>
          <t>Oman</t>
        </is>
      </c>
      <c r="B126" s="16" t="inlineStr">
        <is>
          <t>Baa3</t>
        </is>
      </c>
      <c r="C126" s="33" t="n">
        <v>0.01867795408739856</v>
      </c>
      <c r="D126" s="33" t="n">
        <v>0.02845358680005893</v>
      </c>
      <c r="E126" s="33" t="n">
        <v>0.07075358680005893</v>
      </c>
      <c r="F126" s="33" t="n">
        <v>0.15</v>
      </c>
      <c r="G126" s="33" t="n">
        <v>0.0116</v>
      </c>
      <c r="H126" s="33" t="n">
        <v>0.05997118632673831</v>
      </c>
      <c r="I126" s="42" t="n">
        <v>0.0423</v>
      </c>
      <c r="J126" s="33" t="n">
        <v>0.01767118632673832</v>
      </c>
      <c r="K126" s="16" t="inlineStr">
        <is>
          <t>Middle East</t>
        </is>
      </c>
      <c r="L126" s="17" t="n">
        <v>46027</v>
      </c>
      <c r="M126" s="16" t="inlineStr">
        <is>
          <t>https://pages.stern.nyu.edu/~adamodar/New_Home_Page/datafile/ctryprem.html</t>
        </is>
      </c>
    </row>
    <row r="127">
      <c r="A127" s="16" t="inlineStr">
        <is>
          <t>Pakistan</t>
        </is>
      </c>
      <c r="B127" s="16" t="inlineStr">
        <is>
          <t>Caa1</t>
        </is>
      </c>
      <c r="C127" s="33" t="n">
        <v>0.06372478453347744</v>
      </c>
      <c r="D127" s="33" t="n">
        <v>0.09707694320020104</v>
      </c>
      <c r="E127" s="33" t="n">
        <v>0.139376943200201</v>
      </c>
      <c r="F127" s="33" t="n">
        <v>0.29</v>
      </c>
      <c r="G127" s="33" t="n">
        <v>0.0509</v>
      </c>
      <c r="H127" s="33" t="n">
        <v>0.1198399468992224</v>
      </c>
      <c r="I127" s="42" t="n">
        <v>0.04229999999999999</v>
      </c>
      <c r="J127" s="33" t="n">
        <v>0.07753994689922244</v>
      </c>
      <c r="K127" s="16" t="inlineStr">
        <is>
          <t>Asia</t>
        </is>
      </c>
      <c r="L127" s="17" t="n">
        <v>46027</v>
      </c>
      <c r="M127" s="16" t="inlineStr">
        <is>
          <t>https://pages.stern.nyu.edu/~adamodar/New_Home_Page/datafile/ctryprem.html</t>
        </is>
      </c>
    </row>
    <row r="128">
      <c r="A128" s="16" t="inlineStr">
        <is>
          <t>Panama</t>
        </is>
      </c>
      <c r="B128" s="16" t="inlineStr">
        <is>
          <t>Baa3</t>
        </is>
      </c>
      <c r="C128" s="33" t="n">
        <v>0.01867795408739856</v>
      </c>
      <c r="D128" s="33" t="n">
        <v>0.02845358680005893</v>
      </c>
      <c r="E128" s="33" t="n">
        <v>0.07075358680005893</v>
      </c>
      <c r="F128" s="33" t="n">
        <v>0.25</v>
      </c>
      <c r="G128" s="33" t="n">
        <v>0.0208</v>
      </c>
      <c r="H128" s="33" t="n">
        <v>0.07398626513759975</v>
      </c>
      <c r="I128" s="42" t="n">
        <v>0.0423</v>
      </c>
      <c r="J128" s="33" t="n">
        <v>0.03168626513759975</v>
      </c>
      <c r="K128" s="16" t="inlineStr">
        <is>
          <t>Central and South America</t>
        </is>
      </c>
      <c r="L128" s="17" t="n">
        <v>46027</v>
      </c>
      <c r="M128" s="16" t="inlineStr">
        <is>
          <t>https://pages.stern.nyu.edu/~adamodar/New_Home_Page/datafile/ctryprem.html</t>
        </is>
      </c>
    </row>
    <row r="129">
      <c r="A129" s="16" t="inlineStr">
        <is>
          <t>Papua New Guinea</t>
        </is>
      </c>
      <c r="B129" s="16" t="inlineStr">
        <is>
          <t>B2</t>
        </is>
      </c>
      <c r="C129" s="33" t="n">
        <v>0.04674482627220602</v>
      </c>
      <c r="D129" s="33" t="n">
        <v>0.07121004610923838</v>
      </c>
      <c r="E129" s="33" t="n">
        <v>0.1135100461092384</v>
      </c>
      <c r="F129" s="33" t="n">
        <v>0.3</v>
      </c>
      <c r="G129" s="33" t="n"/>
      <c r="H129" s="33" t="n"/>
      <c r="I129" s="42" t="n">
        <v>0.04229999999999999</v>
      </c>
      <c r="J129" s="33" t="n"/>
      <c r="K129" s="16" t="inlineStr">
        <is>
          <t>Asia</t>
        </is>
      </c>
      <c r="L129" s="17" t="n">
        <v>46027</v>
      </c>
      <c r="M129" s="16" t="inlineStr">
        <is>
          <t>https://pages.stern.nyu.edu/~adamodar/New_Home_Page/datafile/ctryprem.html</t>
        </is>
      </c>
    </row>
    <row r="130">
      <c r="A130" s="16" t="inlineStr">
        <is>
          <t>Paraguay</t>
        </is>
      </c>
      <c r="B130" s="16" t="inlineStr">
        <is>
          <t>Baa3</t>
        </is>
      </c>
      <c r="C130" s="33" t="n">
        <v>0.01867795408739856</v>
      </c>
      <c r="D130" s="33" t="n">
        <v>0.02845358680005893</v>
      </c>
      <c r="E130" s="33" t="n">
        <v>0.07075358680005893</v>
      </c>
      <c r="F130" s="33" t="n">
        <v>0.1</v>
      </c>
      <c r="G130" s="33" t="n"/>
      <c r="H130" s="33" t="n"/>
      <c r="I130" s="42" t="n">
        <v>0.0423</v>
      </c>
      <c r="J130" s="33" t="n"/>
      <c r="K130" s="16" t="inlineStr">
        <is>
          <t>Central and South America</t>
        </is>
      </c>
      <c r="L130" s="17" t="n">
        <v>46027</v>
      </c>
      <c r="M130" s="16" t="inlineStr">
        <is>
          <t>https://pages.stern.nyu.edu/~adamodar/New_Home_Page/datafile/ctryprem.html</t>
        </is>
      </c>
    </row>
    <row r="131">
      <c r="A131" s="16" t="inlineStr">
        <is>
          <t>Peru</t>
        </is>
      </c>
      <c r="B131" s="16" t="inlineStr">
        <is>
          <t>Baa1</t>
        </is>
      </c>
      <c r="C131" s="33" t="n">
        <v>0.01358396660901713</v>
      </c>
      <c r="D131" s="33" t="n">
        <v>0.02069351767277013</v>
      </c>
      <c r="E131" s="33" t="n">
        <v>0.06299351767277012</v>
      </c>
      <c r="F131" s="33" t="n">
        <v>0.295</v>
      </c>
      <c r="G131" s="33" t="n">
        <v>0.0112</v>
      </c>
      <c r="H131" s="33" t="n">
        <v>0.05936183507409216</v>
      </c>
      <c r="I131" s="42" t="n">
        <v>0.04229999999999999</v>
      </c>
      <c r="J131" s="33" t="n">
        <v>0.01706183507409217</v>
      </c>
      <c r="K131" s="16" t="inlineStr">
        <is>
          <t>Central and South America</t>
        </is>
      </c>
      <c r="L131" s="17" t="n">
        <v>46027</v>
      </c>
      <c r="M131" s="16" t="inlineStr">
        <is>
          <t>https://pages.stern.nyu.edu/~adamodar/New_Home_Page/datafile/ctryprem.html</t>
        </is>
      </c>
    </row>
    <row r="132">
      <c r="A132" s="16" t="inlineStr">
        <is>
          <t>Philippines</t>
        </is>
      </c>
      <c r="B132" s="16" t="inlineStr">
        <is>
          <t>Baa2</t>
        </is>
      </c>
      <c r="C132" s="33" t="n">
        <v>0.01618090140191747</v>
      </c>
      <c r="D132" s="33" t="n">
        <v>0.0246496313455056</v>
      </c>
      <c r="E132" s="33" t="n">
        <v>0.06694963134550559</v>
      </c>
      <c r="F132" s="33" t="n">
        <v>0.25</v>
      </c>
      <c r="G132" s="33" t="n">
        <v>0.008800000000000001</v>
      </c>
      <c r="H132" s="33" t="n">
        <v>0.05570572755821528</v>
      </c>
      <c r="I132" s="42" t="n">
        <v>0.04229999999999999</v>
      </c>
      <c r="J132" s="33" t="n">
        <v>0.01340572755821528</v>
      </c>
      <c r="K132" s="16" t="inlineStr">
        <is>
          <t>Asia</t>
        </is>
      </c>
      <c r="L132" s="17" t="n">
        <v>46027</v>
      </c>
      <c r="M132" s="16" t="inlineStr">
        <is>
          <t>https://pages.stern.nyu.edu/~adamodar/New_Home_Page/datafile/ctryprem.html</t>
        </is>
      </c>
    </row>
    <row r="133">
      <c r="A133" s="16" t="inlineStr">
        <is>
          <t>Poland</t>
        </is>
      </c>
      <c r="B133" s="16" t="inlineStr">
        <is>
          <t>A2</t>
        </is>
      </c>
      <c r="C133" s="33" t="n">
        <v>0.007191511734185542</v>
      </c>
      <c r="D133" s="33" t="n">
        <v>0.0109553917091136</v>
      </c>
      <c r="E133" s="33" t="n">
        <v>0.05325539170911359</v>
      </c>
      <c r="F133" s="33" t="n">
        <v>0.19</v>
      </c>
      <c r="G133" s="33" t="n">
        <v>0.0086</v>
      </c>
      <c r="H133" s="33" t="n">
        <v>0.0554010519318922</v>
      </c>
      <c r="I133" s="42" t="n">
        <v>0.0423</v>
      </c>
      <c r="J133" s="33" t="n">
        <v>0.0131010519318922</v>
      </c>
      <c r="K133" s="16" t="inlineStr">
        <is>
          <t>Eastern Europe &amp; Russia</t>
        </is>
      </c>
      <c r="L133" s="17" t="n">
        <v>46027</v>
      </c>
      <c r="M133" s="16" t="inlineStr">
        <is>
          <t>https://pages.stern.nyu.edu/~adamodar/New_Home_Page/datafile/ctryprem.html</t>
        </is>
      </c>
    </row>
    <row r="134">
      <c r="A134" s="16" t="inlineStr">
        <is>
          <t>Portugal</t>
        </is>
      </c>
      <c r="B134" s="16" t="inlineStr">
        <is>
          <t>A3</t>
        </is>
      </c>
      <c r="C134" s="33" t="n">
        <v>0.01018797495676285</v>
      </c>
      <c r="D134" s="33" t="n">
        <v>0.0155201382545776</v>
      </c>
      <c r="E134" s="33" t="n">
        <v>0.0578201382545776</v>
      </c>
      <c r="F134" s="33" t="n">
        <v>0.315</v>
      </c>
      <c r="G134" s="33" t="n">
        <v>0.003099999999999999</v>
      </c>
      <c r="H134" s="33" t="n">
        <v>0.04702247220800765</v>
      </c>
      <c r="I134" s="42" t="n">
        <v>0.0423</v>
      </c>
      <c r="J134" s="33" t="n">
        <v>0.004722472208007653</v>
      </c>
      <c r="K134" s="16" t="inlineStr">
        <is>
          <t>Western Europe</t>
        </is>
      </c>
      <c r="L134" s="17" t="n">
        <v>46027</v>
      </c>
      <c r="M134" s="16" t="inlineStr">
        <is>
          <t>https://pages.stern.nyu.edu/~adamodar/New_Home_Page/datafile/ctryprem.html</t>
        </is>
      </c>
    </row>
    <row r="135">
      <c r="A135" s="16" t="inlineStr">
        <is>
          <t>Qatar</t>
        </is>
      </c>
      <c r="B135" s="16" t="inlineStr">
        <is>
          <t>Aa2</t>
        </is>
      </c>
      <c r="C135" s="33" t="n">
        <v>0.004195048511608233</v>
      </c>
      <c r="D135" s="33" t="n">
        <v>0.006390645163649599</v>
      </c>
      <c r="E135" s="33" t="n">
        <v>0.0486906451636496</v>
      </c>
      <c r="F135" s="33" t="n">
        <v>0.1</v>
      </c>
      <c r="G135" s="33" t="n">
        <v>0.0047</v>
      </c>
      <c r="H135" s="33" t="n">
        <v>0.04945987721859225</v>
      </c>
      <c r="I135" s="42" t="n">
        <v>0.0423</v>
      </c>
      <c r="J135" s="33" t="n">
        <v>0.00715987721859225</v>
      </c>
      <c r="K135" s="16" t="inlineStr">
        <is>
          <t>Middle East</t>
        </is>
      </c>
      <c r="L135" s="17" t="n">
        <v>46027</v>
      </c>
      <c r="M135" s="16" t="inlineStr">
        <is>
          <t>https://pages.stern.nyu.edu/~adamodar/New_Home_Page/datafile/ctryprem.html</t>
        </is>
      </c>
    </row>
    <row r="136">
      <c r="A136" s="16" t="inlineStr">
        <is>
          <t>Ras Al Khaimah (Emirate of)</t>
        </is>
      </c>
      <c r="B136" s="16" t="inlineStr">
        <is>
          <t>A3</t>
        </is>
      </c>
      <c r="C136" s="33" t="n">
        <v>0.01018797495676285</v>
      </c>
      <c r="D136" s="33" t="n">
        <v>0.0155201382545776</v>
      </c>
      <c r="E136" s="33" t="n">
        <v>0.0578201382545776</v>
      </c>
      <c r="F136" s="33" t="n">
        <v>0.1894</v>
      </c>
      <c r="G136" s="33" t="n"/>
      <c r="H136" s="33" t="n"/>
      <c r="I136" s="42" t="n">
        <v>0.0423</v>
      </c>
      <c r="J136" s="33" t="n"/>
      <c r="K136" s="16" t="inlineStr">
        <is>
          <t>Middle East</t>
        </is>
      </c>
      <c r="L136" s="17" t="n">
        <v>46027</v>
      </c>
      <c r="M136" s="16" t="inlineStr">
        <is>
          <t>https://pages.stern.nyu.edu/~adamodar/New_Home_Page/datafile/ctryprem.html</t>
        </is>
      </c>
    </row>
    <row r="137">
      <c r="A137" s="16" t="inlineStr">
        <is>
          <t>Romania</t>
        </is>
      </c>
      <c r="B137" s="16" t="inlineStr">
        <is>
          <t>Baa3</t>
        </is>
      </c>
      <c r="C137" s="33" t="n">
        <v>0.01867795408739856</v>
      </c>
      <c r="D137" s="33" t="n">
        <v>0.02845358680005893</v>
      </c>
      <c r="E137" s="33" t="n">
        <v>0.07075358680005893</v>
      </c>
      <c r="F137" s="33" t="n">
        <v>0.16</v>
      </c>
      <c r="G137" s="33" t="n">
        <v>0.0197</v>
      </c>
      <c r="H137" s="33" t="n">
        <v>0.07231054919282284</v>
      </c>
      <c r="I137" s="42" t="n">
        <v>0.0423</v>
      </c>
      <c r="J137" s="33" t="n">
        <v>0.03001054919282284</v>
      </c>
      <c r="K137" s="16" t="inlineStr">
        <is>
          <t>Eastern Europe &amp; Russia</t>
        </is>
      </c>
      <c r="L137" s="17" t="n">
        <v>46027</v>
      </c>
      <c r="M137" s="16" t="inlineStr">
        <is>
          <t>https://pages.stern.nyu.edu/~adamodar/New_Home_Page/datafile/ctryprem.html</t>
        </is>
      </c>
    </row>
    <row r="138">
      <c r="A138" s="16" t="inlineStr">
        <is>
          <t>Russia</t>
        </is>
      </c>
      <c r="B138" s="42" t="n">
        <v>0.08125250385462612</v>
      </c>
      <c r="C138" s="33" t="n">
        <v>0.03895250385462613</v>
      </c>
      <c r="D138" s="33" t="n"/>
      <c r="E138" s="33" t="n">
        <v>0.02556981949932638</v>
      </c>
      <c r="F138" s="33" t="n">
        <v>0.2</v>
      </c>
      <c r="G138" s="33" t="n"/>
      <c r="H138" s="33" t="n"/>
      <c r="I138" s="42" t="n"/>
      <c r="J138" s="33" t="n"/>
      <c r="K138" s="42" t="n">
        <v>70.25</v>
      </c>
      <c r="L138" s="17" t="n">
        <v>46027</v>
      </c>
      <c r="M138" s="16" t="inlineStr">
        <is>
          <t>https://pages.stern.nyu.edu/~adamodar/New_Home_Page/datafile/ctryprem.html</t>
        </is>
      </c>
    </row>
    <row r="139">
      <c r="A139" s="16" t="inlineStr">
        <is>
          <t>Rwanda</t>
        </is>
      </c>
      <c r="B139" s="16" t="inlineStr">
        <is>
          <t>B2</t>
        </is>
      </c>
      <c r="C139" s="33" t="n">
        <v>0.04674482627220602</v>
      </c>
      <c r="D139" s="33" t="n">
        <v>0.07121004610923838</v>
      </c>
      <c r="E139" s="33" t="n">
        <v>0.1135100461092384</v>
      </c>
      <c r="F139" s="33" t="n">
        <v>0.28</v>
      </c>
      <c r="G139" s="33" t="n">
        <v>0.0389</v>
      </c>
      <c r="H139" s="33" t="n">
        <v>0.101559409319838</v>
      </c>
      <c r="I139" s="42" t="n">
        <v>0.04229999999999999</v>
      </c>
      <c r="J139" s="33" t="n">
        <v>0.05925940931983799</v>
      </c>
      <c r="K139" s="16" t="inlineStr">
        <is>
          <t>Africa</t>
        </is>
      </c>
      <c r="L139" s="17" t="n">
        <v>46027</v>
      </c>
      <c r="M139" s="16" t="inlineStr">
        <is>
          <t>https://pages.stern.nyu.edu/~adamodar/New_Home_Page/datafile/ctryprem.html</t>
        </is>
      </c>
    </row>
    <row r="140">
      <c r="A140" s="16" t="inlineStr">
        <is>
          <t>Saudi Arabia</t>
        </is>
      </c>
      <c r="B140" s="16" t="inlineStr">
        <is>
          <t>Aa3</t>
        </is>
      </c>
      <c r="C140" s="33" t="n">
        <v>0.005093987478381426</v>
      </c>
      <c r="D140" s="33" t="n">
        <v>0.007760069127288798</v>
      </c>
      <c r="E140" s="33" t="n">
        <v>0.0500600691272888</v>
      </c>
      <c r="F140" s="33" t="n">
        <v>0.2</v>
      </c>
      <c r="G140" s="33" t="n">
        <v>0.0098</v>
      </c>
      <c r="H140" s="33" t="n">
        <v>0.05722910568983065</v>
      </c>
      <c r="I140" s="42" t="n">
        <v>0.0423</v>
      </c>
      <c r="J140" s="33" t="n">
        <v>0.01492910568983065</v>
      </c>
      <c r="K140" s="16" t="inlineStr">
        <is>
          <t>Middle East</t>
        </is>
      </c>
      <c r="L140" s="17" t="n">
        <v>46027</v>
      </c>
      <c r="M140" s="16" t="inlineStr">
        <is>
          <t>https://pages.stern.nyu.edu/~adamodar/New_Home_Page/datafile/ctryprem.html</t>
        </is>
      </c>
    </row>
    <row r="141">
      <c r="A141" s="16" t="inlineStr">
        <is>
          <t>Senegal</t>
        </is>
      </c>
      <c r="B141" s="16" t="inlineStr">
        <is>
          <t>Caa1</t>
        </is>
      </c>
      <c r="C141" s="33" t="n">
        <v>0.06372478453347744</v>
      </c>
      <c r="D141" s="33" t="n">
        <v>0.09707694320020104</v>
      </c>
      <c r="E141" s="33" t="n">
        <v>0.139376943200201</v>
      </c>
      <c r="F141" s="33" t="n">
        <v>0.3</v>
      </c>
      <c r="G141" s="33" t="n">
        <v>0.0979</v>
      </c>
      <c r="H141" s="33" t="n">
        <v>0.191438719085145</v>
      </c>
      <c r="I141" s="42" t="n">
        <v>0.04229999999999999</v>
      </c>
      <c r="J141" s="33" t="n">
        <v>0.1491387190851449</v>
      </c>
      <c r="K141" s="16" t="inlineStr">
        <is>
          <t>Africa</t>
        </is>
      </c>
      <c r="L141" s="17" t="n">
        <v>46027</v>
      </c>
      <c r="M141" s="16" t="inlineStr">
        <is>
          <t>https://pages.stern.nyu.edu/~adamodar/New_Home_Page/datafile/ctryprem.html</t>
        </is>
      </c>
    </row>
    <row r="142">
      <c r="A142" s="16" t="inlineStr">
        <is>
          <t>Serbia</t>
        </is>
      </c>
      <c r="B142" s="16" t="inlineStr">
        <is>
          <t>Ba2</t>
        </is>
      </c>
      <c r="C142" s="33" t="n">
        <v>0.02556981949932637</v>
      </c>
      <c r="D142" s="33" t="n">
        <v>0.03895250385462613</v>
      </c>
      <c r="E142" s="33" t="n">
        <v>0.08125250385462612</v>
      </c>
      <c r="F142" s="33" t="n">
        <v>0.15</v>
      </c>
      <c r="G142" s="33" t="n">
        <v>0.0182</v>
      </c>
      <c r="H142" s="33" t="n">
        <v>0.07002548199539978</v>
      </c>
      <c r="I142" s="42" t="n">
        <v>0.0423</v>
      </c>
      <c r="J142" s="33" t="n">
        <v>0.02772548199539978</v>
      </c>
      <c r="K142" s="16" t="inlineStr">
        <is>
          <t>Eastern Europe &amp; Russia</t>
        </is>
      </c>
      <c r="L142" s="17" t="n">
        <v>46027</v>
      </c>
      <c r="M142" s="16" t="inlineStr">
        <is>
          <t>https://pages.stern.nyu.edu/~adamodar/New_Home_Page/datafile/ctryprem.html</t>
        </is>
      </c>
    </row>
    <row r="143">
      <c r="A143" s="16" t="inlineStr">
        <is>
          <t>Sharjah</t>
        </is>
      </c>
      <c r="B143" s="16" t="inlineStr">
        <is>
          <t>Ba1</t>
        </is>
      </c>
      <c r="C143" s="33" t="n">
        <v>0.0212748888802989</v>
      </c>
      <c r="D143" s="33" t="n">
        <v>0.03240970047279439</v>
      </c>
      <c r="E143" s="33" t="n">
        <v>0.07470970047279439</v>
      </c>
      <c r="F143" s="33" t="n">
        <v>0.1894</v>
      </c>
      <c r="G143" s="33" t="n"/>
      <c r="H143" s="33" t="n"/>
      <c r="I143" s="42" t="n">
        <v>0.0423</v>
      </c>
      <c r="J143" s="33" t="n"/>
      <c r="K143" s="16" t="inlineStr">
        <is>
          <t>Middle East</t>
        </is>
      </c>
      <c r="L143" s="17" t="n">
        <v>46027</v>
      </c>
      <c r="M143" s="16" t="inlineStr">
        <is>
          <t>https://pages.stern.nyu.edu/~adamodar/New_Home_Page/datafile/ctryprem.html</t>
        </is>
      </c>
    </row>
    <row r="144">
      <c r="A144" s="16" t="inlineStr">
        <is>
          <t>Sierra Leone</t>
        </is>
      </c>
      <c r="B144" s="42" t="n">
        <v>0.1264434946547197</v>
      </c>
      <c r="C144" s="33" t="n">
        <v>0.08414349465471971</v>
      </c>
      <c r="D144" s="33" t="n"/>
      <c r="E144" s="33" t="n">
        <v>0.05523480540284173</v>
      </c>
      <c r="F144" s="33" t="n"/>
      <c r="G144" s="33" t="n"/>
      <c r="H144" s="33" t="n"/>
      <c r="I144" s="42" t="n"/>
      <c r="J144" s="33" t="n"/>
      <c r="K144" s="42" t="n">
        <v>62.75</v>
      </c>
      <c r="L144" s="17" t="n">
        <v>46027</v>
      </c>
      <c r="M144" s="16" t="inlineStr">
        <is>
          <t>https://pages.stern.nyu.edu/~adamodar/New_Home_Page/datafile/ctryprem.html</t>
        </is>
      </c>
    </row>
    <row r="145">
      <c r="A145" s="16" t="inlineStr">
        <is>
          <t>Singapore</t>
        </is>
      </c>
      <c r="B145" s="16" t="inlineStr">
        <is>
          <t>Aaa</t>
        </is>
      </c>
      <c r="C145" s="33" t="n">
        <v>0</v>
      </c>
      <c r="D145" s="33" t="n">
        <v>0</v>
      </c>
      <c r="E145" s="33" t="n">
        <v>0.0423</v>
      </c>
      <c r="F145" s="33" t="n">
        <v>0.17</v>
      </c>
      <c r="G145" s="33" t="n"/>
      <c r="H145" s="33" t="n"/>
      <c r="I145" s="42" t="n">
        <v>0.0423</v>
      </c>
      <c r="J145" s="33" t="n"/>
      <c r="K145" s="16" t="inlineStr">
        <is>
          <t>Asia</t>
        </is>
      </c>
      <c r="L145" s="17" t="n">
        <v>46027</v>
      </c>
      <c r="M145" s="16" t="inlineStr">
        <is>
          <t>https://pages.stern.nyu.edu/~adamodar/New_Home_Page/datafile/ctryprem.html</t>
        </is>
      </c>
    </row>
    <row r="146">
      <c r="A146" s="16" t="inlineStr">
        <is>
          <t>Slovakia</t>
        </is>
      </c>
      <c r="B146" s="16" t="inlineStr">
        <is>
          <t>A3</t>
        </is>
      </c>
      <c r="C146" s="33" t="n">
        <v>0.01018797495676285</v>
      </c>
      <c r="D146" s="33" t="n">
        <v>0.0155201382545776</v>
      </c>
      <c r="E146" s="33" t="n">
        <v>0.0578201382545776</v>
      </c>
      <c r="F146" s="33" t="n">
        <v>0.21</v>
      </c>
      <c r="G146" s="33" t="n">
        <v>0.0043</v>
      </c>
      <c r="H146" s="33" t="n">
        <v>0.0488505259659461</v>
      </c>
      <c r="I146" s="42" t="n">
        <v>0.0423</v>
      </c>
      <c r="J146" s="33" t="n">
        <v>0.006550525965946101</v>
      </c>
      <c r="K146" s="16" t="inlineStr">
        <is>
          <t>Eastern Europe &amp; Russia</t>
        </is>
      </c>
      <c r="L146" s="17" t="n">
        <v>46027</v>
      </c>
      <c r="M146" s="16" t="inlineStr">
        <is>
          <t>https://pages.stern.nyu.edu/~adamodar/New_Home_Page/datafile/ctryprem.html</t>
        </is>
      </c>
    </row>
    <row r="147">
      <c r="A147" s="16" t="inlineStr">
        <is>
          <t>Slovenia</t>
        </is>
      </c>
      <c r="B147" s="16" t="inlineStr">
        <is>
          <t>A3</t>
        </is>
      </c>
      <c r="C147" s="33" t="n">
        <v>0.01018797495676285</v>
      </c>
      <c r="D147" s="33" t="n">
        <v>0.0155201382545776</v>
      </c>
      <c r="E147" s="33" t="n">
        <v>0.0578201382545776</v>
      </c>
      <c r="F147" s="33" t="n">
        <v>0.22</v>
      </c>
      <c r="G147" s="33" t="n">
        <v>0.0053</v>
      </c>
      <c r="H147" s="33" t="n">
        <v>0.05037390409756147</v>
      </c>
      <c r="I147" s="42" t="n">
        <v>0.0423</v>
      </c>
      <c r="J147" s="33" t="n">
        <v>0.008073904097561473</v>
      </c>
      <c r="K147" s="16" t="inlineStr">
        <is>
          <t>Eastern Europe &amp; Russia</t>
        </is>
      </c>
      <c r="L147" s="17" t="n">
        <v>46027</v>
      </c>
      <c r="M147" s="16" t="inlineStr">
        <is>
          <t>https://pages.stern.nyu.edu/~adamodar/New_Home_Page/datafile/ctryprem.html</t>
        </is>
      </c>
    </row>
    <row r="148">
      <c r="A148" s="16" t="inlineStr">
        <is>
          <t>Solomon Islands</t>
        </is>
      </c>
      <c r="B148" s="16" t="inlineStr">
        <is>
          <t>Caa1</t>
        </is>
      </c>
      <c r="C148" s="33" t="n">
        <v>0.06372478453347744</v>
      </c>
      <c r="D148" s="33" t="n">
        <v>0.09707694320020104</v>
      </c>
      <c r="E148" s="33" t="n">
        <v>0.139376943200201</v>
      </c>
      <c r="F148" s="33" t="n">
        <v>0.3</v>
      </c>
      <c r="G148" s="33" t="n"/>
      <c r="H148" s="33" t="n"/>
      <c r="I148" s="42" t="n">
        <v>0.04229999999999999</v>
      </c>
      <c r="J148" s="33" t="n"/>
      <c r="K148" s="16" t="inlineStr">
        <is>
          <t>Asia</t>
        </is>
      </c>
      <c r="L148" s="17" t="n">
        <v>46027</v>
      </c>
      <c r="M148" s="16" t="inlineStr">
        <is>
          <t>https://pages.stern.nyu.edu/~adamodar/New_Home_Page/datafile/ctryprem.html</t>
        </is>
      </c>
    </row>
    <row r="149">
      <c r="A149" s="16" t="inlineStr">
        <is>
          <t>Somalia</t>
        </is>
      </c>
      <c r="B149" s="42" t="n">
        <v>0.1717866436729955</v>
      </c>
      <c r="C149" s="33" t="n">
        <v>0.1294866436729954</v>
      </c>
      <c r="D149" s="33" t="n"/>
      <c r="E149" s="33" t="n">
        <v>0.08499967341377634</v>
      </c>
      <c r="F149" s="33" t="n"/>
      <c r="G149" s="33" t="n"/>
      <c r="H149" s="33" t="n"/>
      <c r="I149" s="42" t="n"/>
      <c r="J149" s="33" t="n"/>
      <c r="K149" s="42" t="n">
        <v>55.5</v>
      </c>
      <c r="L149" s="17" t="n">
        <v>46027</v>
      </c>
      <c r="M149" s="16" t="inlineStr">
        <is>
          <t>https://pages.stern.nyu.edu/~adamodar/New_Home_Page/datafile/ctryprem.html</t>
        </is>
      </c>
    </row>
    <row r="150">
      <c r="A150" s="16" t="inlineStr">
        <is>
          <t>South Africa</t>
        </is>
      </c>
      <c r="B150" s="16" t="inlineStr">
        <is>
          <t>Ba2</t>
        </is>
      </c>
      <c r="C150" s="33" t="n">
        <v>0.02556981949932637</v>
      </c>
      <c r="D150" s="33" t="n">
        <v>0.03895250385462613</v>
      </c>
      <c r="E150" s="33" t="n">
        <v>0.08125250385462612</v>
      </c>
      <c r="F150" s="33" t="n">
        <v>0.27</v>
      </c>
      <c r="G150" s="33" t="n">
        <v>0.0226</v>
      </c>
      <c r="H150" s="33" t="n">
        <v>0.07672834577450741</v>
      </c>
      <c r="I150" s="42" t="n">
        <v>0.0423</v>
      </c>
      <c r="J150" s="33" t="n">
        <v>0.03442834577450742</v>
      </c>
      <c r="K150" s="16" t="inlineStr">
        <is>
          <t>Africa</t>
        </is>
      </c>
      <c r="L150" s="17" t="n">
        <v>46027</v>
      </c>
      <c r="M150" s="16" t="inlineStr">
        <is>
          <t>https://pages.stern.nyu.edu/~adamodar/New_Home_Page/datafile/ctryprem.html</t>
        </is>
      </c>
    </row>
    <row r="151">
      <c r="A151" s="16" t="inlineStr">
        <is>
          <t>Spain</t>
        </is>
      </c>
      <c r="B151" s="16" t="inlineStr">
        <is>
          <t>A3</t>
        </is>
      </c>
      <c r="C151" s="33" t="n">
        <v>0.01018797495676285</v>
      </c>
      <c r="D151" s="33" t="n">
        <v>0.0155201382545776</v>
      </c>
      <c r="E151" s="33" t="n">
        <v>0.0578201382545776</v>
      </c>
      <c r="F151" s="33" t="n">
        <v>0.25</v>
      </c>
      <c r="G151" s="33" t="n">
        <v>0.003099999999999999</v>
      </c>
      <c r="H151" s="33" t="n">
        <v>0.04702247220800765</v>
      </c>
      <c r="I151" s="42" t="n">
        <v>0.0423</v>
      </c>
      <c r="J151" s="33" t="n">
        <v>0.004722472208007653</v>
      </c>
      <c r="K151" s="16" t="inlineStr">
        <is>
          <t>Western Europe</t>
        </is>
      </c>
      <c r="L151" s="17" t="n">
        <v>46027</v>
      </c>
      <c r="M151" s="16" t="inlineStr">
        <is>
          <t>https://pages.stern.nyu.edu/~adamodar/New_Home_Page/datafile/ctryprem.html</t>
        </is>
      </c>
    </row>
    <row r="152">
      <c r="A152" s="16" t="inlineStr">
        <is>
          <t>Sri Lanka</t>
        </is>
      </c>
      <c r="B152" s="16" t="inlineStr">
        <is>
          <t>Ca</t>
        </is>
      </c>
      <c r="C152" s="33" t="n">
        <v>0.1019796316750478</v>
      </c>
      <c r="D152" s="33" t="n">
        <v>0.1553535407639581</v>
      </c>
      <c r="E152" s="33" t="n">
        <v>0.1976535407639581</v>
      </c>
      <c r="F152" s="33" t="n">
        <v>0.3</v>
      </c>
      <c r="G152" s="33" t="n"/>
      <c r="H152" s="33" t="n"/>
      <c r="I152" s="42" t="n">
        <v>0.0423</v>
      </c>
      <c r="J152" s="33" t="n"/>
      <c r="K152" s="16" t="inlineStr">
        <is>
          <t>Asia</t>
        </is>
      </c>
      <c r="L152" s="17" t="n">
        <v>46027</v>
      </c>
      <c r="M152" s="16" t="inlineStr">
        <is>
          <t>https://pages.stern.nyu.edu/~adamodar/New_Home_Page/datafile/ctryprem.html</t>
        </is>
      </c>
    </row>
    <row r="153">
      <c r="A153" s="16" t="inlineStr">
        <is>
          <t>St. Maarten</t>
        </is>
      </c>
      <c r="B153" s="16" t="inlineStr">
        <is>
          <t>Ba2</t>
        </is>
      </c>
      <c r="C153" s="33" t="n">
        <v>0.02556981949932637</v>
      </c>
      <c r="D153" s="33" t="n">
        <v>0.03895250385462613</v>
      </c>
      <c r="E153" s="33" t="n">
        <v>0.08125250385462612</v>
      </c>
      <c r="F153" s="33" t="n">
        <v>0.2</v>
      </c>
      <c r="G153" s="33" t="n"/>
      <c r="H153" s="33" t="n"/>
      <c r="I153" s="42" t="n">
        <v>0.0423</v>
      </c>
      <c r="J153" s="33" t="n"/>
      <c r="K153" s="16" t="inlineStr">
        <is>
          <t>Caribbean</t>
        </is>
      </c>
      <c r="L153" s="17" t="n">
        <v>46027</v>
      </c>
      <c r="M153" s="16" t="inlineStr">
        <is>
          <t>https://pages.stern.nyu.edu/~adamodar/New_Home_Page/datafile/ctryprem.html</t>
        </is>
      </c>
    </row>
    <row r="154">
      <c r="A154" s="16" t="inlineStr">
        <is>
          <t>St. Vincent &amp; the Grenadines</t>
        </is>
      </c>
      <c r="B154" s="16" t="inlineStr">
        <is>
          <t>B3</t>
        </is>
      </c>
      <c r="C154" s="33" t="n">
        <v>0.05523480540284173</v>
      </c>
      <c r="D154" s="33" t="n">
        <v>0.08414349465471971</v>
      </c>
      <c r="E154" s="33" t="n">
        <v>0.1264434946547197</v>
      </c>
      <c r="F154" s="33" t="n">
        <v>0.28</v>
      </c>
      <c r="G154" s="33" t="n"/>
      <c r="H154" s="33" t="n"/>
      <c r="I154" s="42" t="n">
        <v>0.0423</v>
      </c>
      <c r="J154" s="33" t="n"/>
      <c r="K154" s="16" t="inlineStr">
        <is>
          <t>Caribbean</t>
        </is>
      </c>
      <c r="L154" s="17" t="n">
        <v>46027</v>
      </c>
      <c r="M154" s="16" t="inlineStr">
        <is>
          <t>https://pages.stern.nyu.edu/~adamodar/New_Home_Page/datafile/ctryprem.html</t>
        </is>
      </c>
    </row>
    <row r="155">
      <c r="A155" s="16" t="inlineStr">
        <is>
          <t>Sudan</t>
        </is>
      </c>
      <c r="B155" s="42" t="n">
        <v>0.3088911730326901</v>
      </c>
      <c r="C155" s="33" t="n">
        <v>0.2665911730326901</v>
      </c>
      <c r="D155" s="33" t="n"/>
      <c r="E155" s="33" t="n">
        <v>0.175</v>
      </c>
      <c r="F155" s="33" t="n"/>
      <c r="G155" s="33" t="n"/>
      <c r="H155" s="33" t="n"/>
      <c r="I155" s="42" t="n"/>
      <c r="J155" s="33" t="n"/>
      <c r="K155" s="42" t="n">
        <v>47.75</v>
      </c>
      <c r="L155" s="17" t="n">
        <v>46027</v>
      </c>
      <c r="M155" s="16" t="inlineStr">
        <is>
          <t>https://pages.stern.nyu.edu/~adamodar/New_Home_Page/datafile/ctryprem.html</t>
        </is>
      </c>
    </row>
    <row r="156">
      <c r="A156" s="16" t="inlineStr">
        <is>
          <t>Suriname</t>
        </is>
      </c>
      <c r="B156" s="16" t="inlineStr">
        <is>
          <t>Caa1</t>
        </is>
      </c>
      <c r="C156" s="33" t="n">
        <v>0.06372478453347744</v>
      </c>
      <c r="D156" s="33" t="n">
        <v>0.09707694320020104</v>
      </c>
      <c r="E156" s="33" t="n">
        <v>0.139376943200201</v>
      </c>
      <c r="F156" s="33" t="n">
        <v>0.36</v>
      </c>
      <c r="G156" s="33" t="n"/>
      <c r="H156" s="33" t="n"/>
      <c r="I156" s="42" t="n">
        <v>0.04229999999999999</v>
      </c>
      <c r="J156" s="33" t="n"/>
      <c r="K156" s="16" t="inlineStr">
        <is>
          <t>Central and South America</t>
        </is>
      </c>
      <c r="L156" s="17" t="n">
        <v>46027</v>
      </c>
      <c r="M156" s="16" t="inlineStr">
        <is>
          <t>https://pages.stern.nyu.edu/~adamodar/New_Home_Page/datafile/ctryprem.html</t>
        </is>
      </c>
    </row>
    <row r="157">
      <c r="A157" s="16" t="inlineStr">
        <is>
          <t>Swaziland</t>
        </is>
      </c>
      <c r="B157" s="16" t="inlineStr">
        <is>
          <t>B2</t>
        </is>
      </c>
      <c r="C157" s="33" t="n">
        <v>0.04674482627220602</v>
      </c>
      <c r="D157" s="33" t="n">
        <v>0.07121004610923838</v>
      </c>
      <c r="E157" s="33" t="n">
        <v>0.1135100461092384</v>
      </c>
      <c r="F157" s="33" t="n">
        <v>0.25</v>
      </c>
      <c r="G157" s="33" t="n"/>
      <c r="H157" s="33" t="n"/>
      <c r="I157" s="42" t="n">
        <v>0.04229999999999999</v>
      </c>
      <c r="J157" s="33" t="n"/>
      <c r="K157" s="16" t="inlineStr">
        <is>
          <t>Africa</t>
        </is>
      </c>
      <c r="L157" s="17" t="n">
        <v>46027</v>
      </c>
      <c r="M157" s="16" t="inlineStr">
        <is>
          <t>https://pages.stern.nyu.edu/~adamodar/New_Home_Page/datafile/ctryprem.html</t>
        </is>
      </c>
    </row>
    <row r="158">
      <c r="A158" s="16" t="inlineStr">
        <is>
          <t>Sweden</t>
        </is>
      </c>
      <c r="B158" s="16" t="inlineStr">
        <is>
          <t>Aaa</t>
        </is>
      </c>
      <c r="C158" s="33" t="n">
        <v>0</v>
      </c>
      <c r="D158" s="33" t="n">
        <v>0</v>
      </c>
      <c r="E158" s="33" t="n">
        <v>0.0423</v>
      </c>
      <c r="F158" s="33" t="n">
        <v>0.206</v>
      </c>
      <c r="G158" s="33" t="n">
        <v>0.0006000000000000001</v>
      </c>
      <c r="H158" s="33" t="n">
        <v>0.04321402687896922</v>
      </c>
      <c r="I158" s="42" t="n">
        <v>0.0423</v>
      </c>
      <c r="J158" s="33" t="n">
        <v>0.0009140268789692234</v>
      </c>
      <c r="K158" s="16" t="inlineStr">
        <is>
          <t>Western Europe</t>
        </is>
      </c>
      <c r="L158" s="17" t="n">
        <v>46027</v>
      </c>
      <c r="M158" s="16" t="inlineStr">
        <is>
          <t>https://pages.stern.nyu.edu/~adamodar/New_Home_Page/datafile/ctryprem.html</t>
        </is>
      </c>
    </row>
    <row r="159">
      <c r="A159" s="16" t="inlineStr">
        <is>
          <t>Switzerland</t>
        </is>
      </c>
      <c r="B159" s="16" t="inlineStr">
        <is>
          <t>Aaa</t>
        </is>
      </c>
      <c r="C159" s="33" t="n">
        <v>0</v>
      </c>
      <c r="D159" s="33" t="n">
        <v>0</v>
      </c>
      <c r="E159" s="33" t="n">
        <v>0.0423</v>
      </c>
      <c r="F159" s="33" t="n">
        <v>0.1961</v>
      </c>
      <c r="G159" s="33" t="n">
        <v>0</v>
      </c>
      <c r="H159" s="33" t="n">
        <v>0.0423</v>
      </c>
      <c r="I159" s="42" t="n">
        <v>0.0423</v>
      </c>
      <c r="J159" s="33" t="n">
        <v>0</v>
      </c>
      <c r="K159" s="16" t="inlineStr">
        <is>
          <t>Western Europe</t>
        </is>
      </c>
      <c r="L159" s="17" t="n">
        <v>46027</v>
      </c>
      <c r="M159" s="16" t="inlineStr">
        <is>
          <t>https://pages.stern.nyu.edu/~adamodar/New_Home_Page/datafile/ctryprem.html</t>
        </is>
      </c>
    </row>
    <row r="160">
      <c r="A160" s="16" t="inlineStr">
        <is>
          <t>Syria</t>
        </is>
      </c>
      <c r="B160" s="42" t="n">
        <v>0.1976535407639581</v>
      </c>
      <c r="C160" s="33" t="n">
        <v>0.1553535407639581</v>
      </c>
      <c r="D160" s="33" t="n"/>
      <c r="E160" s="33" t="n">
        <v>0.1019796316750478</v>
      </c>
      <c r="F160" s="33" t="n"/>
      <c r="G160" s="33" t="n"/>
      <c r="H160" s="33" t="n"/>
      <c r="I160" s="42" t="n"/>
      <c r="J160" s="33" t="n"/>
      <c r="K160" s="42" t="n">
        <v>51.5</v>
      </c>
      <c r="L160" s="17" t="n">
        <v>46027</v>
      </c>
      <c r="M160" s="16" t="inlineStr">
        <is>
          <t>https://pages.stern.nyu.edu/~adamodar/New_Home_Page/datafile/ctryprem.html</t>
        </is>
      </c>
    </row>
    <row r="161">
      <c r="A161" s="16" t="inlineStr">
        <is>
          <t>Taiwan</t>
        </is>
      </c>
      <c r="B161" s="16" t="inlineStr">
        <is>
          <t>Aa3</t>
        </is>
      </c>
      <c r="C161" s="33" t="n">
        <v>0.005093987478381426</v>
      </c>
      <c r="D161" s="33" t="n">
        <v>0.007760069127288798</v>
      </c>
      <c r="E161" s="33" t="n">
        <v>0.0500600691272888</v>
      </c>
      <c r="F161" s="33" t="n">
        <v>0.2</v>
      </c>
      <c r="G161" s="33" t="n"/>
      <c r="H161" s="33" t="n"/>
      <c r="I161" s="42" t="n">
        <v>0.0423</v>
      </c>
      <c r="J161" s="33" t="n"/>
      <c r="K161" s="16" t="inlineStr">
        <is>
          <t>Asia</t>
        </is>
      </c>
      <c r="L161" s="17" t="n">
        <v>46027</v>
      </c>
      <c r="M161" s="16" t="inlineStr">
        <is>
          <t>https://pages.stern.nyu.edu/~adamodar/New_Home_Page/datafile/ctryprem.html</t>
        </is>
      </c>
    </row>
    <row r="162">
      <c r="A162" s="16" t="inlineStr">
        <is>
          <t>Tajikistan</t>
        </is>
      </c>
      <c r="B162" s="16" t="inlineStr">
        <is>
          <t>B3</t>
        </is>
      </c>
      <c r="C162" s="33" t="n">
        <v>0.05523480540284173</v>
      </c>
      <c r="D162" s="33" t="n">
        <v>0.08414349465471971</v>
      </c>
      <c r="E162" s="33" t="n">
        <v>0.1264434946547197</v>
      </c>
      <c r="F162" s="33" t="n">
        <v>0.18</v>
      </c>
      <c r="G162" s="33" t="n"/>
      <c r="H162" s="33" t="n"/>
      <c r="I162" s="42" t="n">
        <v>0.0423</v>
      </c>
      <c r="J162" s="33" t="n"/>
      <c r="K162" s="16" t="inlineStr">
        <is>
          <t>Eastern Europe &amp; Russia</t>
        </is>
      </c>
      <c r="L162" s="17" t="n">
        <v>46027</v>
      </c>
      <c r="M162" s="16" t="inlineStr">
        <is>
          <t>https://pages.stern.nyu.edu/~adamodar/New_Home_Page/datafile/ctryprem.html</t>
        </is>
      </c>
    </row>
    <row r="163">
      <c r="A163" s="16" t="inlineStr">
        <is>
          <t>Tanzania</t>
        </is>
      </c>
      <c r="B163" s="16" t="inlineStr">
        <is>
          <t>B1</t>
        </is>
      </c>
      <c r="C163" s="33" t="n">
        <v>0.03825484714157031</v>
      </c>
      <c r="D163" s="33" t="n">
        <v>0.05827659756375704</v>
      </c>
      <c r="E163" s="33" t="n">
        <v>0.100576597563757</v>
      </c>
      <c r="F163" s="33" t="n">
        <v>0.3</v>
      </c>
      <c r="G163" s="33" t="n"/>
      <c r="H163" s="33" t="n"/>
      <c r="I163" s="42" t="n">
        <v>0.04229999999999999</v>
      </c>
      <c r="J163" s="33" t="n"/>
      <c r="K163" s="16" t="inlineStr">
        <is>
          <t>Africa</t>
        </is>
      </c>
      <c r="L163" s="17" t="n">
        <v>46027</v>
      </c>
      <c r="M163" s="16" t="inlineStr">
        <is>
          <t>https://pages.stern.nyu.edu/~adamodar/New_Home_Page/datafile/ctryprem.html</t>
        </is>
      </c>
    </row>
    <row r="164">
      <c r="A164" s="16" t="inlineStr">
        <is>
          <t>Thailand</t>
        </is>
      </c>
      <c r="B164" s="16" t="inlineStr">
        <is>
          <t>Baa1</t>
        </is>
      </c>
      <c r="C164" s="33" t="n">
        <v>0.01358396660901713</v>
      </c>
      <c r="D164" s="33" t="n">
        <v>0.02069351767277013</v>
      </c>
      <c r="E164" s="33" t="n">
        <v>0.06299351767277012</v>
      </c>
      <c r="F164" s="33" t="n">
        <v>0.2</v>
      </c>
      <c r="G164" s="33" t="n">
        <v>0.0052</v>
      </c>
      <c r="H164" s="33" t="n">
        <v>0.05022156628439993</v>
      </c>
      <c r="I164" s="42" t="n">
        <v>0.04229999999999999</v>
      </c>
      <c r="J164" s="33" t="n">
        <v>0.007921566284399936</v>
      </c>
      <c r="K164" s="16" t="inlineStr">
        <is>
          <t>Asia</t>
        </is>
      </c>
      <c r="L164" s="17" t="n">
        <v>46027</v>
      </c>
      <c r="M164" s="16" t="inlineStr">
        <is>
          <t>https://pages.stern.nyu.edu/~adamodar/New_Home_Page/datafile/ctryprem.html</t>
        </is>
      </c>
    </row>
    <row r="165">
      <c r="A165" s="16" t="inlineStr">
        <is>
          <t>Togo</t>
        </is>
      </c>
      <c r="B165" s="16" t="inlineStr">
        <is>
          <t>B3</t>
        </is>
      </c>
      <c r="C165" s="33" t="n">
        <v>0.05523480540284173</v>
      </c>
      <c r="D165" s="33" t="n">
        <v>0.08414349465471971</v>
      </c>
      <c r="E165" s="33" t="n">
        <v>0.1264434946547197</v>
      </c>
      <c r="F165" s="33" t="n">
        <v>0.27</v>
      </c>
      <c r="G165" s="33" t="n"/>
      <c r="H165" s="33" t="n"/>
      <c r="I165" s="42" t="n">
        <v>0.0423</v>
      </c>
      <c r="J165" s="33" t="n"/>
      <c r="K165" s="16" t="inlineStr">
        <is>
          <t>Africa</t>
        </is>
      </c>
      <c r="L165" s="17" t="n">
        <v>46027</v>
      </c>
      <c r="M165" s="16" t="inlineStr">
        <is>
          <t>https://pages.stern.nyu.edu/~adamodar/New_Home_Page/datafile/ctryprem.html</t>
        </is>
      </c>
    </row>
    <row r="166">
      <c r="A166" s="16" t="inlineStr">
        <is>
          <t>Trinidad and Tobago</t>
        </is>
      </c>
      <c r="B166" s="16" t="inlineStr">
        <is>
          <t>Ba2</t>
        </is>
      </c>
      <c r="C166" s="33" t="n">
        <v>0.02556981949932637</v>
      </c>
      <c r="D166" s="33" t="n">
        <v>0.03895250385462613</v>
      </c>
      <c r="E166" s="33" t="n">
        <v>0.08125250385462612</v>
      </c>
      <c r="F166" s="33" t="n">
        <v>0.3</v>
      </c>
      <c r="G166" s="33" t="n"/>
      <c r="H166" s="33" t="n"/>
      <c r="I166" s="42" t="n">
        <v>0.0423</v>
      </c>
      <c r="J166" s="33" t="n"/>
      <c r="K166" s="16" t="inlineStr">
        <is>
          <t>Caribbean</t>
        </is>
      </c>
      <c r="L166" s="17" t="n">
        <v>46027</v>
      </c>
      <c r="M166" s="16" t="inlineStr">
        <is>
          <t>https://pages.stern.nyu.edu/~adamodar/New_Home_Page/datafile/ctryprem.html</t>
        </is>
      </c>
    </row>
    <row r="167">
      <c r="A167" s="16" t="inlineStr">
        <is>
          <t>Tunisia</t>
        </is>
      </c>
      <c r="B167" s="16" t="inlineStr">
        <is>
          <t>Caa1</t>
        </is>
      </c>
      <c r="C167" s="33" t="n">
        <v>0.06372478453347744</v>
      </c>
      <c r="D167" s="33" t="n">
        <v>0.09707694320020104</v>
      </c>
      <c r="E167" s="33" t="n">
        <v>0.139376943200201</v>
      </c>
      <c r="F167" s="33" t="n">
        <v>0.15</v>
      </c>
      <c r="G167" s="33" t="n">
        <v>0.0687</v>
      </c>
      <c r="H167" s="33" t="n">
        <v>0.1469560776419761</v>
      </c>
      <c r="I167" s="42" t="n">
        <v>0.04229999999999999</v>
      </c>
      <c r="J167" s="33" t="n">
        <v>0.1046560776419761</v>
      </c>
      <c r="K167" s="16" t="inlineStr">
        <is>
          <t>Africa</t>
        </is>
      </c>
      <c r="L167" s="17" t="n">
        <v>46027</v>
      </c>
      <c r="M167" s="16" t="inlineStr">
        <is>
          <t>https://pages.stern.nyu.edu/~adamodar/New_Home_Page/datafile/ctryprem.html</t>
        </is>
      </c>
    </row>
    <row r="168">
      <c r="A168" s="16" t="inlineStr">
        <is>
          <t>Turkey</t>
        </is>
      </c>
      <c r="B168" s="16" t="inlineStr">
        <is>
          <t>Ba3</t>
        </is>
      </c>
      <c r="C168" s="33" t="n">
        <v>0.03056392487028855</v>
      </c>
      <c r="D168" s="33" t="n">
        <v>0.04656041476373279</v>
      </c>
      <c r="E168" s="33" t="n">
        <v>0.08886041476373278</v>
      </c>
      <c r="F168" s="33" t="n">
        <v>0.25</v>
      </c>
      <c r="G168" s="33" t="n">
        <v>0.0285</v>
      </c>
      <c r="H168" s="33" t="n">
        <v>0.0857162767510381</v>
      </c>
      <c r="I168" s="42" t="n">
        <v>0.0423</v>
      </c>
      <c r="J168" s="33" t="n">
        <v>0.04341627675103811</v>
      </c>
      <c r="K168" s="16" t="inlineStr">
        <is>
          <t>Western Europe</t>
        </is>
      </c>
      <c r="L168" s="17" t="n">
        <v>46027</v>
      </c>
      <c r="M168" s="16" t="inlineStr">
        <is>
          <t>https://pages.stern.nyu.edu/~adamodar/New_Home_Page/datafile/ctryprem.html</t>
        </is>
      </c>
    </row>
    <row r="169">
      <c r="A169" s="16" t="inlineStr">
        <is>
          <t>Turks and Caicos Islands</t>
        </is>
      </c>
      <c r="B169" s="16" t="inlineStr">
        <is>
          <t>Baa1</t>
        </is>
      </c>
      <c r="C169" s="33" t="n">
        <v>0.01358396660901713</v>
      </c>
      <c r="D169" s="33" t="n">
        <v>0.02069351767277013</v>
      </c>
      <c r="E169" s="33" t="n">
        <v>0.06299351767277012</v>
      </c>
      <c r="F169" s="33" t="n">
        <v>0</v>
      </c>
      <c r="G169" s="33" t="n"/>
      <c r="H169" s="33" t="n"/>
      <c r="I169" s="42" t="n">
        <v>0.04229999999999999</v>
      </c>
      <c r="J169" s="33" t="n"/>
      <c r="K169" s="16" t="inlineStr">
        <is>
          <t>Caribbean</t>
        </is>
      </c>
      <c r="L169" s="17" t="n">
        <v>46027</v>
      </c>
      <c r="M169" s="16" t="inlineStr">
        <is>
          <t>https://pages.stern.nyu.edu/~adamodar/New_Home_Page/datafile/ctryprem.html</t>
        </is>
      </c>
    </row>
    <row r="170">
      <c r="A170" s="16" t="inlineStr">
        <is>
          <t>Uganda</t>
        </is>
      </c>
      <c r="B170" s="16" t="inlineStr">
        <is>
          <t>B3</t>
        </is>
      </c>
      <c r="C170" s="33" t="n">
        <v>0.05523480540284173</v>
      </c>
      <c r="D170" s="33" t="n">
        <v>0.08414349465471971</v>
      </c>
      <c r="E170" s="33" t="n">
        <v>0.1264434946547197</v>
      </c>
      <c r="F170" s="33" t="n">
        <v>0.3</v>
      </c>
      <c r="G170" s="33" t="n"/>
      <c r="H170" s="33" t="n"/>
      <c r="I170" s="42" t="n">
        <v>0.0423</v>
      </c>
      <c r="J170" s="33" t="n"/>
      <c r="K170" s="16" t="inlineStr">
        <is>
          <t>Africa</t>
        </is>
      </c>
      <c r="L170" s="17" t="n">
        <v>46027</v>
      </c>
      <c r="M170" s="16" t="inlineStr">
        <is>
          <t>https://pages.stern.nyu.edu/~adamodar/New_Home_Page/datafile/ctryprem.html</t>
        </is>
      </c>
    </row>
    <row r="171">
      <c r="A171" s="16" t="inlineStr">
        <is>
          <t>Ukraine</t>
        </is>
      </c>
      <c r="B171" s="16" t="inlineStr">
        <is>
          <t>Ca</t>
        </is>
      </c>
      <c r="C171" s="33" t="n">
        <v>0.1019796316750478</v>
      </c>
      <c r="D171" s="33" t="n">
        <v>0.1553535407639581</v>
      </c>
      <c r="E171" s="33" t="n">
        <v>0.1976535407639581</v>
      </c>
      <c r="F171" s="33" t="n">
        <v>0.18</v>
      </c>
      <c r="G171" s="33" t="n"/>
      <c r="H171" s="33" t="n"/>
      <c r="I171" s="42" t="n">
        <v>0.0423</v>
      </c>
      <c r="J171" s="33" t="n"/>
      <c r="K171" s="16" t="inlineStr">
        <is>
          <t>Eastern Europe &amp; Russia</t>
        </is>
      </c>
      <c r="L171" s="17" t="n">
        <v>46027</v>
      </c>
      <c r="M171" s="16" t="inlineStr">
        <is>
          <t>https://pages.stern.nyu.edu/~adamodar/New_Home_Page/datafile/ctryprem.html</t>
        </is>
      </c>
    </row>
    <row r="172">
      <c r="A172" s="16" t="inlineStr">
        <is>
          <t>United Arab Emirates</t>
        </is>
      </c>
      <c r="B172" s="16" t="inlineStr">
        <is>
          <t>Aa2</t>
        </is>
      </c>
      <c r="C172" s="33" t="n">
        <v>0.004195048511608233</v>
      </c>
      <c r="D172" s="33" t="n">
        <v>0.006390645163649599</v>
      </c>
      <c r="E172" s="33" t="n">
        <v>0.0486906451636496</v>
      </c>
      <c r="F172" s="33" t="n">
        <v>0.09</v>
      </c>
      <c r="G172" s="33" t="n"/>
      <c r="H172" s="33" t="n"/>
      <c r="I172" s="42" t="n">
        <v>0.0423</v>
      </c>
      <c r="J172" s="33" t="n"/>
      <c r="K172" s="16" t="inlineStr">
        <is>
          <t>Middle East</t>
        </is>
      </c>
      <c r="L172" s="17" t="n">
        <v>46027</v>
      </c>
      <c r="M172" s="16" t="inlineStr">
        <is>
          <t>https://pages.stern.nyu.edu/~adamodar/New_Home_Page/datafile/ctryprem.html</t>
        </is>
      </c>
    </row>
    <row r="173">
      <c r="A173" s="16" t="inlineStr">
        <is>
          <t>United Kingdom</t>
        </is>
      </c>
      <c r="B173" s="16" t="inlineStr">
        <is>
          <t>Aa3</t>
        </is>
      </c>
      <c r="C173" s="33" t="n">
        <v>0.005093987478381426</v>
      </c>
      <c r="D173" s="33" t="n">
        <v>0.007760069127288798</v>
      </c>
      <c r="E173" s="33" t="n">
        <v>0.0500600691272888</v>
      </c>
      <c r="F173" s="33" t="n">
        <v>0.25</v>
      </c>
      <c r="G173" s="33" t="n">
        <v>0.0023</v>
      </c>
      <c r="H173" s="33" t="n">
        <v>0.04580376970271535</v>
      </c>
      <c r="I173" s="42" t="n">
        <v>0.0423</v>
      </c>
      <c r="J173" s="33" t="n">
        <v>0.003503769702715356</v>
      </c>
      <c r="K173" s="16" t="inlineStr">
        <is>
          <t>Western Europe</t>
        </is>
      </c>
      <c r="L173" s="17" t="n">
        <v>46027</v>
      </c>
      <c r="M173" s="16" t="inlineStr">
        <is>
          <t>https://pages.stern.nyu.edu/~adamodar/New_Home_Page/datafile/ctryprem.html</t>
        </is>
      </c>
    </row>
    <row r="174">
      <c r="A174" s="16" t="inlineStr">
        <is>
          <t>United States</t>
        </is>
      </c>
      <c r="B174" s="16" t="inlineStr">
        <is>
          <t>Aa1</t>
        </is>
      </c>
      <c r="C174" s="33" t="n">
        <v>0.002333679169992019</v>
      </c>
      <c r="D174" s="33" t="n">
        <v>0.002333679169992019</v>
      </c>
      <c r="E174" s="33" t="n">
        <v>0.0446</v>
      </c>
      <c r="F174" s="33" t="n">
        <v>0.25</v>
      </c>
      <c r="G174" s="33" t="n">
        <v>0.003</v>
      </c>
      <c r="H174" s="33" t="n">
        <v>0.04687013439484611</v>
      </c>
      <c r="I174" s="42" t="n">
        <v>0.04226632083000798</v>
      </c>
      <c r="J174" s="33" t="n">
        <v>0.004570134394846117</v>
      </c>
      <c r="K174" s="16" t="inlineStr">
        <is>
          <t>North America</t>
        </is>
      </c>
      <c r="L174" s="17" t="n">
        <v>46027</v>
      </c>
      <c r="M174" s="16" t="inlineStr">
        <is>
          <t>https://pages.stern.nyu.edu/~adamodar/New_Home_Page/datafile/ctryprem.html</t>
        </is>
      </c>
    </row>
    <row r="175">
      <c r="A175" s="16" t="inlineStr">
        <is>
          <t>Uruguay</t>
        </is>
      </c>
      <c r="B175" s="16" t="inlineStr">
        <is>
          <t>Baa1</t>
        </is>
      </c>
      <c r="C175" s="33" t="n">
        <v>0.01358396660901713</v>
      </c>
      <c r="D175" s="33" t="n">
        <v>0.02069351767277013</v>
      </c>
      <c r="E175" s="33" t="n">
        <v>0.06299351767277012</v>
      </c>
      <c r="F175" s="33" t="n">
        <v>0.25</v>
      </c>
      <c r="G175" s="33" t="n">
        <v>0.0063</v>
      </c>
      <c r="H175" s="33" t="n">
        <v>0.05189728222917684</v>
      </c>
      <c r="I175" s="42" t="n">
        <v>0.04229999999999999</v>
      </c>
      <c r="J175" s="33" t="n">
        <v>0.009597282229176845</v>
      </c>
      <c r="K175" s="16" t="inlineStr">
        <is>
          <t>Central and South America</t>
        </is>
      </c>
      <c r="L175" s="17" t="n">
        <v>46027</v>
      </c>
      <c r="M175" s="16" t="inlineStr">
        <is>
          <t>https://pages.stern.nyu.edu/~adamodar/New_Home_Page/datafile/ctryprem.html</t>
        </is>
      </c>
    </row>
    <row r="176">
      <c r="A176" s="16" t="inlineStr">
        <is>
          <t>Uzbekistan</t>
        </is>
      </c>
      <c r="B176" s="16" t="inlineStr">
        <is>
          <t>Ba3</t>
        </is>
      </c>
      <c r="C176" s="33" t="n">
        <v>0.03056392487028855</v>
      </c>
      <c r="D176" s="33" t="n">
        <v>0.04656041476373279</v>
      </c>
      <c r="E176" s="33" t="n">
        <v>0.08886041476373278</v>
      </c>
      <c r="F176" s="33" t="n">
        <v>0.15</v>
      </c>
      <c r="G176" s="33" t="n"/>
      <c r="H176" s="33" t="n"/>
      <c r="I176" s="42" t="n">
        <v>0.0423</v>
      </c>
      <c r="J176" s="33" t="n"/>
      <c r="K176" s="16" t="inlineStr">
        <is>
          <t>Eastern Europe &amp; Russia</t>
        </is>
      </c>
      <c r="L176" s="17" t="n">
        <v>46027</v>
      </c>
      <c r="M176" s="16" t="inlineStr">
        <is>
          <t>https://pages.stern.nyu.edu/~adamodar/New_Home_Page/datafile/ctryprem.html</t>
        </is>
      </c>
    </row>
    <row r="177">
      <c r="A177" s="16" t="inlineStr">
        <is>
          <t>Venezuela</t>
        </is>
      </c>
      <c r="B177" s="16" t="inlineStr">
        <is>
          <t>C</t>
        </is>
      </c>
      <c r="C177" s="33" t="n">
        <v>0.175</v>
      </c>
      <c r="D177" s="33" t="n">
        <v>0.2665911730326901</v>
      </c>
      <c r="E177" s="33" t="n">
        <v>0.3088911730326901</v>
      </c>
      <c r="F177" s="33" t="n">
        <v>0.34</v>
      </c>
      <c r="G177" s="33" t="n">
        <v>0.0915</v>
      </c>
      <c r="H177" s="33" t="n">
        <v>0.1816890990428066</v>
      </c>
      <c r="I177" s="42" t="n">
        <v>0.0423</v>
      </c>
      <c r="J177" s="33" t="n">
        <v>0.1393890990428066</v>
      </c>
      <c r="K177" s="16" t="inlineStr">
        <is>
          <t>Central and South America</t>
        </is>
      </c>
      <c r="L177" s="17" t="n">
        <v>46027</v>
      </c>
      <c r="M177" s="16" t="inlineStr">
        <is>
          <t>https://pages.stern.nyu.edu/~adamodar/New_Home_Page/datafile/ctryprem.html</t>
        </is>
      </c>
    </row>
    <row r="178">
      <c r="A178" s="16" t="inlineStr">
        <is>
          <t>Vietnam</t>
        </is>
      </c>
      <c r="B178" s="16" t="inlineStr">
        <is>
          <t>Ba2</t>
        </is>
      </c>
      <c r="C178" s="33" t="n">
        <v>0.02556981949932637</v>
      </c>
      <c r="D178" s="33" t="n">
        <v>0.03895250385462613</v>
      </c>
      <c r="E178" s="33" t="n">
        <v>0.08125250385462612</v>
      </c>
      <c r="F178" s="33" t="n">
        <v>0.2</v>
      </c>
      <c r="G178" s="33" t="n">
        <v>0.0137</v>
      </c>
      <c r="H178" s="33" t="n">
        <v>0.06317028040313059</v>
      </c>
      <c r="I178" s="42" t="n">
        <v>0.0423</v>
      </c>
      <c r="J178" s="33" t="n">
        <v>0.0208702804031306</v>
      </c>
      <c r="K178" s="16" t="inlineStr">
        <is>
          <t>Asia</t>
        </is>
      </c>
      <c r="L178" s="17" t="n">
        <v>46027</v>
      </c>
      <c r="M178" s="16" t="inlineStr">
        <is>
          <t>https://pages.stern.nyu.edu/~adamodar/New_Home_Page/datafile/ctryprem.html</t>
        </is>
      </c>
    </row>
    <row r="179">
      <c r="A179" s="16" t="inlineStr">
        <is>
          <t>Yemen, Republic</t>
        </is>
      </c>
      <c r="B179" s="42" t="n">
        <v>0.1976535407639581</v>
      </c>
      <c r="C179" s="33" t="n">
        <v>0.1553535407639581</v>
      </c>
      <c r="D179" s="33" t="n"/>
      <c r="E179" s="33" t="n">
        <v>0.1019796316750478</v>
      </c>
      <c r="F179" s="33" t="n"/>
      <c r="G179" s="33" t="n"/>
      <c r="H179" s="33" t="n"/>
      <c r="I179" s="42" t="n"/>
      <c r="J179" s="33" t="n"/>
      <c r="K179" s="42" t="n">
        <v>51.75</v>
      </c>
      <c r="L179" s="17" t="n">
        <v>46027</v>
      </c>
      <c r="M179" s="16" t="inlineStr">
        <is>
          <t>https://pages.stern.nyu.edu/~adamodar/New_Home_Page/datafile/ctryprem.html</t>
        </is>
      </c>
    </row>
    <row r="180">
      <c r="A180" s="16" t="inlineStr">
        <is>
          <t>Zambia</t>
        </is>
      </c>
      <c r="B180" s="16" t="inlineStr">
        <is>
          <t>Caa2</t>
        </is>
      </c>
      <c r="C180" s="33" t="n">
        <v>0.07650969428314061</v>
      </c>
      <c r="D180" s="33" t="n">
        <v>0.1165531951275141</v>
      </c>
      <c r="E180" s="33" t="n">
        <v>0.1588531951275141</v>
      </c>
      <c r="F180" s="33" t="n">
        <v>0.3</v>
      </c>
      <c r="G180" s="33" t="n">
        <v>0.0394</v>
      </c>
      <c r="H180" s="33" t="n">
        <v>0.1023210983856457</v>
      </c>
      <c r="I180" s="42" t="n">
        <v>0.0423</v>
      </c>
      <c r="J180" s="33" t="n">
        <v>0.06002109838564568</v>
      </c>
      <c r="K180" s="16" t="inlineStr">
        <is>
          <t>Africa</t>
        </is>
      </c>
      <c r="L180" s="17" t="n">
        <v>46027</v>
      </c>
      <c r="M180" s="16" t="inlineStr">
        <is>
          <t>https://pages.stern.nyu.edu/~adamodar/New_Home_Page/datafile/ctryprem.html</t>
        </is>
      </c>
    </row>
    <row r="181">
      <c r="A181" s="16" t="inlineStr">
        <is>
          <t>Zimbabwe</t>
        </is>
      </c>
      <c r="B181" s="42" t="n">
        <v>0.1588531951275141</v>
      </c>
      <c r="C181" s="33" t="n">
        <v>0.1165531951275141</v>
      </c>
      <c r="D181" s="33" t="n"/>
      <c r="E181" s="33" t="n">
        <v>0.07650969428314061</v>
      </c>
      <c r="F181" s="33" t="n"/>
      <c r="G181" s="33" t="n"/>
      <c r="H181" s="33" t="n"/>
      <c r="I181" s="42" t="n"/>
      <c r="J181" s="33" t="n"/>
      <c r="K181" s="42" t="n">
        <v>58.5</v>
      </c>
      <c r="L181" s="17" t="n">
        <v>46027</v>
      </c>
      <c r="M181" s="16" t="inlineStr">
        <is>
          <t>https://pages.stern.nyu.edu/~adamodar/New_Home_Page/datafile/ctryprem.html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N9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0" customWidth="1" min="2" max="2"/>
    <col width="21" customWidth="1" min="3" max="3"/>
    <col width="22" customWidth="1" min="4" max="4"/>
    <col width="22" customWidth="1" min="5" max="5"/>
    <col width="21" customWidth="1" min="6" max="6"/>
    <col width="22" customWidth="1" min="7" max="7"/>
    <col width="27" customWidth="1" min="8" max="8"/>
    <col width="21" customWidth="1" min="9" max="9"/>
    <col width="21" customWidth="1" min="10" max="10"/>
    <col width="23" customWidth="1" min="11" max="11"/>
    <col width="10" customWidth="1" min="12" max="12"/>
    <col width="12" customWidth="1" min="13" max="13"/>
    <col width="32" customWidth="1" min="14" max="14"/>
  </cols>
  <sheetData>
    <row r="1">
      <c r="A1" s="1" t="inlineStr">
        <is>
          <t>DATA_BETAS_GLOBAL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</row>
    <row r="2">
      <c r="A2" s="15" t="inlineStr">
        <is>
          <t>Sector</t>
        </is>
      </c>
      <c r="B2" s="15" t="inlineStr">
        <is>
          <t>Firms</t>
        </is>
      </c>
      <c r="C2" s="15" t="inlineStr">
        <is>
          <t>LeveredBeta</t>
        </is>
      </c>
      <c r="D2" s="15" t="inlineStr">
        <is>
          <t>DebtToEquity</t>
        </is>
      </c>
      <c r="E2" s="15" t="inlineStr">
        <is>
          <t>EffectiveTaxRate</t>
        </is>
      </c>
      <c r="F2" s="15" t="inlineStr">
        <is>
          <t>UnleveredBeta</t>
        </is>
      </c>
      <c r="G2" s="15" t="inlineStr">
        <is>
          <t>CashFirmValue</t>
        </is>
      </c>
      <c r="H2" s="15" t="inlineStr">
        <is>
          <t>CashAdjustedUnleveredBeta</t>
        </is>
      </c>
      <c r="I2" s="15" t="inlineStr">
        <is>
          <t>HiLoRisk</t>
        </is>
      </c>
      <c r="J2" s="15" t="inlineStr">
        <is>
          <t>StdDevEquity</t>
        </is>
      </c>
      <c r="K2" s="15" t="inlineStr">
        <is>
          <t>StdDevOperatingIncome</t>
        </is>
      </c>
      <c r="L2" s="15" t="inlineStr">
        <is>
          <t>Scope</t>
        </is>
      </c>
      <c r="M2" s="15" t="inlineStr">
        <is>
          <t>SourceDate</t>
        </is>
      </c>
      <c r="N2" s="15" t="inlineStr">
        <is>
          <t>SourceURL</t>
        </is>
      </c>
    </row>
    <row r="3">
      <c r="A3" s="16" t="inlineStr">
        <is>
          <t>Advertising</t>
        </is>
      </c>
      <c r="B3" s="42" t="n">
        <v>419</v>
      </c>
      <c r="C3" s="35" t="n">
        <v>1.272831803339158</v>
      </c>
      <c r="D3" s="35" t="n">
        <v>0.4055491701033854</v>
      </c>
      <c r="E3" s="33" t="n">
        <v>0.13471057671207</v>
      </c>
      <c r="F3" s="35" t="n">
        <v>0.9771010766469344</v>
      </c>
      <c r="G3" s="33" t="n">
        <v>0.1003714574506041</v>
      </c>
      <c r="H3" s="35" t="n">
        <v>1.086116136197718</v>
      </c>
      <c r="I3" s="35" t="n">
        <v>0.4367319648294255</v>
      </c>
      <c r="J3" s="42" t="n">
        <v>0.4781971571430378</v>
      </c>
      <c r="K3" s="42" t="n">
        <v>0.2298749960236952</v>
      </c>
      <c r="L3" s="16" t="inlineStr">
        <is>
          <t>GLOBAL</t>
        </is>
      </c>
      <c r="M3" s="17" t="n">
        <v>46027</v>
      </c>
      <c r="N3" s="16" t="inlineStr">
        <is>
          <t>https://www.stern.nyu.edu/~adamodar/pc/datasets/betaGlobal.xls</t>
        </is>
      </c>
    </row>
    <row r="4">
      <c r="A4" s="16" t="inlineStr">
        <is>
          <t>Aerospace/Defense</t>
        </is>
      </c>
      <c r="B4" s="42" t="n">
        <v>319</v>
      </c>
      <c r="C4" s="35" t="n">
        <v>1.230944636330449</v>
      </c>
      <c r="D4" s="35" t="n">
        <v>0.1300043535764734</v>
      </c>
      <c r="E4" s="33" t="n">
        <v>0.1092581112415271</v>
      </c>
      <c r="F4" s="35" t="n">
        <v>1.122078095835665</v>
      </c>
      <c r="G4" s="33" t="n">
        <v>0.03823331094223267</v>
      </c>
      <c r="H4" s="35" t="n">
        <v>1.166684299427081</v>
      </c>
      <c r="I4" s="35" t="n">
        <v>0.4403743803301015</v>
      </c>
      <c r="J4" s="42" t="n">
        <v>0.4653536316295678</v>
      </c>
      <c r="K4" s="42" t="n">
        <v>0.2000609727598168</v>
      </c>
      <c r="L4" s="16" t="inlineStr">
        <is>
          <t>GLOBAL</t>
        </is>
      </c>
      <c r="M4" s="17" t="n">
        <v>46027</v>
      </c>
      <c r="N4" s="16" t="inlineStr">
        <is>
          <t>https://www.stern.nyu.edu/~adamodar/pc/datasets/betaGlobal.xls</t>
        </is>
      </c>
    </row>
    <row r="5">
      <c r="A5" s="16" t="inlineStr">
        <is>
          <t>Air Transport</t>
        </is>
      </c>
      <c r="B5" s="42" t="n">
        <v>150</v>
      </c>
      <c r="C5" s="35" t="n">
        <v>0.990625140921233</v>
      </c>
      <c r="D5" s="35" t="n">
        <v>0.7888537626128624</v>
      </c>
      <c r="E5" s="33" t="n">
        <v>0.1461896109369087</v>
      </c>
      <c r="F5" s="35" t="n">
        <v>0.6235360329766932</v>
      </c>
      <c r="G5" s="33" t="n">
        <v>0.08848044255172303</v>
      </c>
      <c r="H5" s="35" t="n">
        <v>0.6840621552018372</v>
      </c>
      <c r="I5" s="35" t="n">
        <v>0.3091008884506873</v>
      </c>
      <c r="J5" s="42" t="n">
        <v>0.3363451647411857</v>
      </c>
      <c r="K5" s="42" t="n">
        <v>1.99556318455857</v>
      </c>
      <c r="L5" s="16" t="inlineStr">
        <is>
          <t>GLOBAL</t>
        </is>
      </c>
      <c r="M5" s="17" t="n">
        <v>46027</v>
      </c>
      <c r="N5" s="16" t="inlineStr">
        <is>
          <t>https://www.stern.nyu.edu/~adamodar/pc/datasets/betaGlobal.xls</t>
        </is>
      </c>
    </row>
    <row r="6">
      <c r="A6" s="16" t="inlineStr">
        <is>
          <t>Apparel</t>
        </is>
      </c>
      <c r="B6" s="42" t="n">
        <v>1207</v>
      </c>
      <c r="C6" s="35" t="n">
        <v>0.7624174150098879</v>
      </c>
      <c r="D6" s="35" t="n">
        <v>0.1870465875936281</v>
      </c>
      <c r="E6" s="33" t="n">
        <v>0.1524329632900584</v>
      </c>
      <c r="F6" s="35" t="n">
        <v>0.6690261374951384</v>
      </c>
      <c r="G6" s="33" t="n">
        <v>0.05138555916291056</v>
      </c>
      <c r="H6" s="35" t="n">
        <v>0.7052666591336804</v>
      </c>
      <c r="I6" s="35" t="n">
        <v>0.3569855825419536</v>
      </c>
      <c r="J6" s="42" t="n">
        <v>0.4091273514267088</v>
      </c>
      <c r="K6" s="42" t="n">
        <v>0.3217074124806067</v>
      </c>
      <c r="L6" s="16" t="inlineStr">
        <is>
          <t>GLOBAL</t>
        </is>
      </c>
      <c r="M6" s="17" t="n">
        <v>46027</v>
      </c>
      <c r="N6" s="16" t="inlineStr">
        <is>
          <t>https://www.stern.nyu.edu/~adamodar/pc/datasets/betaGlobal.xls</t>
        </is>
      </c>
    </row>
    <row r="7">
      <c r="A7" s="16" t="inlineStr">
        <is>
          <t>Auto &amp; Truck</t>
        </is>
      </c>
      <c r="B7" s="42" t="n">
        <v>165</v>
      </c>
      <c r="C7" s="35" t="n">
        <v>1.405957835982734</v>
      </c>
      <c r="D7" s="35" t="n">
        <v>0.4781070991865961</v>
      </c>
      <c r="E7" s="33" t="n">
        <v>0.1156742737157233</v>
      </c>
      <c r="F7" s="35" t="n">
        <v>1.036222064808206</v>
      </c>
      <c r="G7" s="33" t="n">
        <v>0.09530469653670426</v>
      </c>
      <c r="H7" s="35" t="n">
        <v>1.145382385474323</v>
      </c>
      <c r="I7" s="35" t="n">
        <v>0.4437730703979481</v>
      </c>
      <c r="J7" s="42" t="n">
        <v>0.4654404513744416</v>
      </c>
      <c r="K7" s="42" t="n">
        <v>0.3026559904944495</v>
      </c>
      <c r="L7" s="16" t="inlineStr">
        <is>
          <t>GLOBAL</t>
        </is>
      </c>
      <c r="M7" s="17" t="n">
        <v>46027</v>
      </c>
      <c r="N7" s="16" t="inlineStr">
        <is>
          <t>https://www.stern.nyu.edu/~adamodar/pc/datasets/betaGlobal.xls</t>
        </is>
      </c>
    </row>
    <row r="8">
      <c r="A8" s="16" t="inlineStr">
        <is>
          <t>Auto Parts</t>
        </is>
      </c>
      <c r="B8" s="42" t="n">
        <v>797</v>
      </c>
      <c r="C8" s="35" t="n">
        <v>1.449821287328946</v>
      </c>
      <c r="D8" s="35" t="n">
        <v>0.2779991897643115</v>
      </c>
      <c r="E8" s="33" t="n">
        <v>0.172831128509092</v>
      </c>
      <c r="F8" s="35" t="n">
        <v>1.20070919557387</v>
      </c>
      <c r="G8" s="33" t="n">
        <v>0.112867275917486</v>
      </c>
      <c r="H8" s="35" t="n">
        <v>1.35347187966227</v>
      </c>
      <c r="I8" s="35" t="n">
        <v>0.3401959393157561</v>
      </c>
      <c r="J8" s="42" t="n">
        <v>0.3854979087963625</v>
      </c>
      <c r="K8" s="42" t="n">
        <v>0.1862133935426704</v>
      </c>
      <c r="L8" s="16" t="inlineStr">
        <is>
          <t>GLOBAL</t>
        </is>
      </c>
      <c r="M8" s="17" t="n">
        <v>46027</v>
      </c>
      <c r="N8" s="16" t="inlineStr">
        <is>
          <t>https://www.stern.nyu.edu/~adamodar/pc/datasets/betaGlobal.xls</t>
        </is>
      </c>
    </row>
    <row r="9">
      <c r="A9" s="16" t="inlineStr">
        <is>
          <t>Bank (Money Center)</t>
        </is>
      </c>
      <c r="B9" s="42" t="n">
        <v>604</v>
      </c>
      <c r="C9" s="35" t="n">
        <v>0.6974939226520271</v>
      </c>
      <c r="D9" s="35" t="n">
        <v>2.117205683954108</v>
      </c>
      <c r="E9" s="33" t="n">
        <v>0.2158957088203008</v>
      </c>
      <c r="F9" s="35" t="n">
        <v>0.2703390837944257</v>
      </c>
      <c r="G9" s="33" t="n">
        <v>0.2547818951398583</v>
      </c>
      <c r="H9" s="35" t="n">
        <v>0.3627650509714354</v>
      </c>
      <c r="I9" s="35" t="n">
        <v>0.2488589730791588</v>
      </c>
      <c r="J9" s="42" t="n">
        <v>0.2456745394659963</v>
      </c>
      <c r="K9" s="42" t="n">
        <v>0.2253574567983786</v>
      </c>
      <c r="L9" s="16" t="inlineStr">
        <is>
          <t>GLOBAL</t>
        </is>
      </c>
      <c r="M9" s="17" t="n">
        <v>46027</v>
      </c>
      <c r="N9" s="16" t="inlineStr">
        <is>
          <t>https://www.stern.nyu.edu/~adamodar/pc/datasets/betaGlobal.xls</t>
        </is>
      </c>
    </row>
    <row r="10">
      <c r="A10" s="16" t="inlineStr">
        <is>
          <t>Banks (Regional)</t>
        </is>
      </c>
      <c r="B10" s="42" t="n">
        <v>825</v>
      </c>
      <c r="C10" s="35" t="n">
        <v>0.5134872216822973</v>
      </c>
      <c r="D10" s="35" t="n">
        <v>2.022754998452419</v>
      </c>
      <c r="E10" s="33" t="n">
        <v>0.1836263180691012</v>
      </c>
      <c r="F10" s="35" t="n">
        <v>0.2046106524345937</v>
      </c>
      <c r="G10" s="33" t="n">
        <v>0.318789625353476</v>
      </c>
      <c r="H10" s="35" t="n">
        <v>0.300363382663931</v>
      </c>
      <c r="I10" s="35" t="n">
        <v>0.2085037724595426</v>
      </c>
      <c r="J10" s="42" t="n">
        <v>0.2333197668167571</v>
      </c>
      <c r="K10" s="42" t="n">
        <v>2.074086792123322</v>
      </c>
      <c r="L10" s="16" t="inlineStr">
        <is>
          <t>GLOBAL</t>
        </is>
      </c>
      <c r="M10" s="17" t="n">
        <v>46027</v>
      </c>
      <c r="N10" s="16" t="inlineStr">
        <is>
          <t>https://www.stern.nyu.edu/~adamodar/pc/datasets/betaGlobal.xls</t>
        </is>
      </c>
    </row>
    <row r="11">
      <c r="A11" s="16" t="inlineStr">
        <is>
          <t>Beverage (Alcoholic)</t>
        </is>
      </c>
      <c r="B11" s="42" t="n">
        <v>217</v>
      </c>
      <c r="C11" s="35" t="n">
        <v>0.7926708486212135</v>
      </c>
      <c r="D11" s="35" t="n">
        <v>0.2029343073804749</v>
      </c>
      <c r="E11" s="33" t="n">
        <v>0.1761972881877432</v>
      </c>
      <c r="F11" s="35" t="n">
        <v>0.6884110778911088</v>
      </c>
      <c r="G11" s="33" t="n">
        <v>0.05052555254308583</v>
      </c>
      <c r="H11" s="35" t="n">
        <v>0.7250443439894131</v>
      </c>
      <c r="I11" s="35" t="n">
        <v>0.2640705814933988</v>
      </c>
      <c r="J11" s="42" t="n">
        <v>0.3400924182097906</v>
      </c>
      <c r="K11" s="42" t="n">
        <v>0.1864420230851803</v>
      </c>
      <c r="L11" s="16" t="inlineStr">
        <is>
          <t>GLOBAL</t>
        </is>
      </c>
      <c r="M11" s="17" t="n">
        <v>46027</v>
      </c>
      <c r="N11" s="16" t="inlineStr">
        <is>
          <t>https://www.stern.nyu.edu/~adamodar/pc/datasets/betaGlobal.xls</t>
        </is>
      </c>
    </row>
    <row r="12">
      <c r="A12" s="16" t="inlineStr">
        <is>
          <t>Beverage (Soft)</t>
        </is>
      </c>
      <c r="B12" s="42" t="n">
        <v>94</v>
      </c>
      <c r="C12" s="35" t="n">
        <v>0.5928484661583204</v>
      </c>
      <c r="D12" s="35" t="n">
        <v>0.1872019345608891</v>
      </c>
      <c r="E12" s="33" t="n">
        <v>0.1330461940018373</v>
      </c>
      <c r="F12" s="35" t="n">
        <v>0.5201753853273826</v>
      </c>
      <c r="G12" s="33" t="n">
        <v>0.04030693517924273</v>
      </c>
      <c r="H12" s="35" t="n">
        <v>0.5420226574467705</v>
      </c>
      <c r="I12" s="35" t="n">
        <v>0.3841127699055224</v>
      </c>
      <c r="J12" s="42" t="n">
        <v>0.3692959472824889</v>
      </c>
      <c r="K12" s="42" t="n">
        <v>0.2181809485104547</v>
      </c>
      <c r="L12" s="16" t="inlineStr">
        <is>
          <t>GLOBAL</t>
        </is>
      </c>
      <c r="M12" s="17" t="n">
        <v>46027</v>
      </c>
      <c r="N12" s="16" t="inlineStr">
        <is>
          <t>https://www.stern.nyu.edu/~adamodar/pc/datasets/betaGlobal.xls</t>
        </is>
      </c>
    </row>
    <row r="13">
      <c r="A13" s="16" t="inlineStr">
        <is>
          <t>Broadcasting</t>
        </is>
      </c>
      <c r="B13" s="42" t="n">
        <v>127</v>
      </c>
      <c r="C13" s="35" t="n">
        <v>0.832172827138835</v>
      </c>
      <c r="D13" s="35" t="n">
        <v>0.5677225300728672</v>
      </c>
      <c r="E13" s="33" t="n">
        <v>0.1519882221308051</v>
      </c>
      <c r="F13" s="35" t="n">
        <v>0.5845177342850763</v>
      </c>
      <c r="G13" s="33" t="n">
        <v>0.1086553906426504</v>
      </c>
      <c r="H13" s="35" t="n">
        <v>0.6557707626756251</v>
      </c>
      <c r="I13" s="35" t="n">
        <v>0.3819823295460835</v>
      </c>
      <c r="J13" s="42" t="n">
        <v>0.4048451394444616</v>
      </c>
      <c r="K13" s="42" t="n">
        <v>0.1826996293612611</v>
      </c>
      <c r="L13" s="16" t="inlineStr">
        <is>
          <t>GLOBAL</t>
        </is>
      </c>
      <c r="M13" s="17" t="n">
        <v>46027</v>
      </c>
      <c r="N13" s="16" t="inlineStr">
        <is>
          <t>https://www.stern.nyu.edu/~adamodar/pc/datasets/betaGlobal.xls</t>
        </is>
      </c>
    </row>
    <row r="14">
      <c r="A14" s="16" t="inlineStr">
        <is>
          <t>Brokerage &amp; Investment Banking</t>
        </is>
      </c>
      <c r="B14" s="42" t="n">
        <v>623</v>
      </c>
      <c r="C14" s="35" t="n">
        <v>0.9846136258120903</v>
      </c>
      <c r="D14" s="35" t="n">
        <v>1.791363344583766</v>
      </c>
      <c r="E14" s="33" t="n">
        <v>0.1536801641703711</v>
      </c>
      <c r="F14" s="35" t="n">
        <v>0.4213342283760074</v>
      </c>
      <c r="G14" s="33" t="n">
        <v>0.1393856014940655</v>
      </c>
      <c r="H14" s="35" t="n">
        <v>0.4895737616143335</v>
      </c>
      <c r="I14" s="35" t="n">
        <v>0.3692407247148386</v>
      </c>
      <c r="J14" s="42" t="n">
        <v>0.4096425651180902</v>
      </c>
      <c r="K14" s="42" t="n">
        <v>0.4436959734464135</v>
      </c>
      <c r="L14" s="16" t="inlineStr">
        <is>
          <t>GLOBAL</t>
        </is>
      </c>
      <c r="M14" s="17" t="n">
        <v>46027</v>
      </c>
      <c r="N14" s="16" t="inlineStr">
        <is>
          <t>https://www.stern.nyu.edu/~adamodar/pc/datasets/betaGlobal.xls</t>
        </is>
      </c>
    </row>
    <row r="15">
      <c r="A15" s="16" t="inlineStr">
        <is>
          <t>Building Materials</t>
        </is>
      </c>
      <c r="B15" s="42" t="n">
        <v>469</v>
      </c>
      <c r="C15" s="35" t="n">
        <v>1.004830306752776</v>
      </c>
      <c r="D15" s="35" t="n">
        <v>0.2277946549291506</v>
      </c>
      <c r="E15" s="33" t="n">
        <v>0.1671675684230229</v>
      </c>
      <c r="F15" s="35" t="n">
        <v>0.8588270090696772</v>
      </c>
      <c r="G15" s="33" t="n">
        <v>0.04862366564916687</v>
      </c>
      <c r="H15" s="35" t="n">
        <v>0.9027205933766406</v>
      </c>
      <c r="I15" s="35" t="n">
        <v>0.3168658235846766</v>
      </c>
      <c r="J15" s="42" t="n">
        <v>0.3463065425796759</v>
      </c>
      <c r="K15" s="42" t="n">
        <v>0.2479385090860769</v>
      </c>
      <c r="L15" s="16" t="inlineStr">
        <is>
          <t>GLOBAL</t>
        </is>
      </c>
      <c r="M15" s="17" t="n">
        <v>46027</v>
      </c>
      <c r="N15" s="16" t="inlineStr">
        <is>
          <t>https://www.stern.nyu.edu/~adamodar/pc/datasets/betaGlobal.xls</t>
        </is>
      </c>
    </row>
    <row r="16">
      <c r="A16" s="16" t="inlineStr">
        <is>
          <t>Business &amp; Consumer Services</t>
        </is>
      </c>
      <c r="B16" s="42" t="n">
        <v>994</v>
      </c>
      <c r="C16" s="35" t="n">
        <v>0.9921459759086856</v>
      </c>
      <c r="D16" s="35" t="n">
        <v>0.2060692530791814</v>
      </c>
      <c r="E16" s="33" t="n">
        <v>0.158173661255646</v>
      </c>
      <c r="F16" s="35" t="n">
        <v>0.8599020792218192</v>
      </c>
      <c r="G16" s="33" t="n">
        <v>0.05331573512611337</v>
      </c>
      <c r="H16" s="35" t="n">
        <v>0.9083303812347316</v>
      </c>
      <c r="I16" s="35" t="n">
        <v>0.3703976452139277</v>
      </c>
      <c r="J16" s="42" t="n">
        <v>0.39436765478505</v>
      </c>
      <c r="K16" s="42" t="n">
        <v>0.2198516458786589</v>
      </c>
      <c r="L16" s="16" t="inlineStr">
        <is>
          <t>GLOBAL</t>
        </is>
      </c>
      <c r="M16" s="17" t="n">
        <v>46027</v>
      </c>
      <c r="N16" s="16" t="inlineStr">
        <is>
          <t>https://www.stern.nyu.edu/~adamodar/pc/datasets/betaGlobal.xls</t>
        </is>
      </c>
    </row>
    <row r="17">
      <c r="A17" s="16" t="inlineStr">
        <is>
          <t>Cable TV</t>
        </is>
      </c>
      <c r="B17" s="42" t="n">
        <v>42</v>
      </c>
      <c r="C17" s="35" t="n">
        <v>1.096995264367076</v>
      </c>
      <c r="D17" s="35" t="n">
        <v>1.24165921182802</v>
      </c>
      <c r="E17" s="33" t="n">
        <v>0.100169244792237</v>
      </c>
      <c r="F17" s="35" t="n">
        <v>0.5693795503883593</v>
      </c>
      <c r="G17" s="33" t="n">
        <v>0.03630502124655822</v>
      </c>
      <c r="H17" s="35" t="n">
        <v>0.5908296327587623</v>
      </c>
      <c r="I17" s="35" t="n">
        <v>0.36092660242803</v>
      </c>
      <c r="J17" s="42" t="n">
        <v>0.3902685527392315</v>
      </c>
      <c r="K17" s="42" t="n">
        <v>0.2280664869261204</v>
      </c>
      <c r="L17" s="16" t="inlineStr">
        <is>
          <t>GLOBAL</t>
        </is>
      </c>
      <c r="M17" s="17" t="n">
        <v>46027</v>
      </c>
      <c r="N17" s="16" t="inlineStr">
        <is>
          <t>https://www.stern.nyu.edu/~adamodar/pc/datasets/betaGlobal.xls</t>
        </is>
      </c>
    </row>
    <row r="18">
      <c r="A18" s="16" t="inlineStr">
        <is>
          <t>Chemical (Basic)</t>
        </is>
      </c>
      <c r="B18" s="42" t="n">
        <v>909</v>
      </c>
      <c r="C18" s="35" t="n">
        <v>1.256025755860968</v>
      </c>
      <c r="D18" s="35" t="n">
        <v>0.5047972115839878</v>
      </c>
      <c r="E18" s="33" t="n">
        <v>0.1471814097886014</v>
      </c>
      <c r="F18" s="35" t="n">
        <v>0.9123253003832014</v>
      </c>
      <c r="G18" s="33" t="n">
        <v>0.08962950298463233</v>
      </c>
      <c r="H18" s="35" t="n">
        <v>1.002147261333976</v>
      </c>
      <c r="I18" s="35" t="n">
        <v>0.3163278013158262</v>
      </c>
      <c r="J18" s="42" t="n">
        <v>0.3769658576831276</v>
      </c>
      <c r="K18" s="42" t="n">
        <v>0.3853032439184922</v>
      </c>
      <c r="L18" s="16" t="inlineStr">
        <is>
          <t>GLOBAL</t>
        </is>
      </c>
      <c r="M18" s="17" t="n">
        <v>46027</v>
      </c>
      <c r="N18" s="16" t="inlineStr">
        <is>
          <t>https://www.stern.nyu.edu/~adamodar/pc/datasets/betaGlobal.xls</t>
        </is>
      </c>
    </row>
    <row r="19">
      <c r="A19" s="16" t="inlineStr">
        <is>
          <t>Chemical (Diversified)</t>
        </is>
      </c>
      <c r="B19" s="42" t="n">
        <v>63</v>
      </c>
      <c r="C19" s="35" t="n">
        <v>1.169202539534707</v>
      </c>
      <c r="D19" s="35" t="n">
        <v>0.5251915023392947</v>
      </c>
      <c r="E19" s="33" t="n">
        <v>0.2112929557491781</v>
      </c>
      <c r="F19" s="35" t="n">
        <v>0.8399742722518635</v>
      </c>
      <c r="G19" s="33" t="n">
        <v>0.07700929186787749</v>
      </c>
      <c r="H19" s="35" t="n">
        <v>0.9100571271749189</v>
      </c>
      <c r="I19" s="35" t="n">
        <v>0.2758594854424593</v>
      </c>
      <c r="J19" s="42" t="n">
        <v>0.2976335182440655</v>
      </c>
      <c r="K19" s="42" t="n">
        <v>0.2742023771722348</v>
      </c>
      <c r="L19" s="16" t="inlineStr">
        <is>
          <t>GLOBAL</t>
        </is>
      </c>
      <c r="M19" s="17" t="n">
        <v>46027</v>
      </c>
      <c r="N19" s="16" t="inlineStr">
        <is>
          <t>https://www.stern.nyu.edu/~adamodar/pc/datasets/betaGlobal.xls</t>
        </is>
      </c>
    </row>
    <row r="20">
      <c r="A20" s="16" t="inlineStr">
        <is>
          <t>Chemical (Specialty)</t>
        </is>
      </c>
      <c r="B20" s="42" t="n">
        <v>952</v>
      </c>
      <c r="C20" s="35" t="n">
        <v>1.153626570549779</v>
      </c>
      <c r="D20" s="35" t="n">
        <v>0.2351513687756194</v>
      </c>
      <c r="E20" s="33" t="n">
        <v>0.1572604229256801</v>
      </c>
      <c r="F20" s="35" t="n">
        <v>0.9813976882132293</v>
      </c>
      <c r="G20" s="33" t="n">
        <v>0.05888836115464469</v>
      </c>
      <c r="H20" s="35" t="n">
        <v>1.042806876150528</v>
      </c>
      <c r="I20" s="35" t="n">
        <v>0.3482317509482902</v>
      </c>
      <c r="J20" s="42" t="n">
        <v>0.3944561466212217</v>
      </c>
      <c r="K20" s="42" t="n">
        <v>0.335682560921581</v>
      </c>
      <c r="L20" s="16" t="inlineStr">
        <is>
          <t>GLOBAL</t>
        </is>
      </c>
      <c r="M20" s="17" t="n">
        <v>46027</v>
      </c>
      <c r="N20" s="16" t="inlineStr">
        <is>
          <t>https://www.stern.nyu.edu/~adamodar/pc/datasets/betaGlobal.xls</t>
        </is>
      </c>
    </row>
    <row r="21">
      <c r="A21" s="16" t="inlineStr">
        <is>
          <t>Coal &amp; Related Energy</t>
        </is>
      </c>
      <c r="B21" s="42" t="n">
        <v>212</v>
      </c>
      <c r="C21" s="35" t="n">
        <v>1.142939745797756</v>
      </c>
      <c r="D21" s="35" t="n">
        <v>0.1990312795335694</v>
      </c>
      <c r="E21" s="33" t="n">
        <v>0.1066062390222547</v>
      </c>
      <c r="F21" s="35" t="n">
        <v>0.9951265845992541</v>
      </c>
      <c r="G21" s="33" t="n">
        <v>0.1216925845887359</v>
      </c>
      <c r="H21" s="35" t="n">
        <v>1.133004876354471</v>
      </c>
      <c r="I21" s="35" t="n">
        <v>0.4597620590660238</v>
      </c>
      <c r="J21" s="42" t="n">
        <v>0.5863203643675186</v>
      </c>
      <c r="K21" s="42" t="n">
        <v>0.6385346465636416</v>
      </c>
      <c r="L21" s="16" t="inlineStr">
        <is>
          <t>GLOBAL</t>
        </is>
      </c>
      <c r="M21" s="17" t="n">
        <v>46027</v>
      </c>
      <c r="N21" s="16" t="inlineStr">
        <is>
          <t>https://www.stern.nyu.edu/~adamodar/pc/datasets/betaGlobal.xls</t>
        </is>
      </c>
    </row>
    <row r="22">
      <c r="A22" s="16" t="inlineStr">
        <is>
          <t>Computer Services</t>
        </is>
      </c>
      <c r="B22" s="42" t="n">
        <v>1225</v>
      </c>
      <c r="C22" s="35" t="n">
        <v>1.116690482307339</v>
      </c>
      <c r="D22" s="35" t="n">
        <v>0.1501341301665899</v>
      </c>
      <c r="E22" s="33" t="n">
        <v>0.1658085826817919</v>
      </c>
      <c r="F22" s="35" t="n">
        <v>1.004177331439527</v>
      </c>
      <c r="G22" s="33" t="n">
        <v>0.0628976107389634</v>
      </c>
      <c r="H22" s="35" t="n">
        <v>1.071576962077093</v>
      </c>
      <c r="I22" s="35" t="n">
        <v>0.3663404487013347</v>
      </c>
      <c r="J22" s="42" t="n">
        <v>0.4251425025648063</v>
      </c>
      <c r="K22" s="42" t="n">
        <v>0.161699434308801</v>
      </c>
      <c r="L22" s="16" t="inlineStr">
        <is>
          <t>GLOBAL</t>
        </is>
      </c>
      <c r="M22" s="17" t="n">
        <v>46027</v>
      </c>
      <c r="N22" s="16" t="inlineStr">
        <is>
          <t>https://www.stern.nyu.edu/~adamodar/pc/datasets/betaGlobal.xls</t>
        </is>
      </c>
    </row>
    <row r="23">
      <c r="A23" s="16" t="inlineStr">
        <is>
          <t>Computers/Peripherals</t>
        </is>
      </c>
      <c r="B23" s="42" t="n">
        <v>343</v>
      </c>
      <c r="C23" s="35" t="n">
        <v>1.486104698951083</v>
      </c>
      <c r="D23" s="35" t="n">
        <v>0.06190260779843423</v>
      </c>
      <c r="E23" s="33" t="n">
        <v>0.1293411098040572</v>
      </c>
      <c r="F23" s="35" t="n">
        <v>1.420481417463488</v>
      </c>
      <c r="G23" s="33" t="n">
        <v>0.03250026905642021</v>
      </c>
      <c r="H23" s="35" t="n">
        <v>1.468198255805328</v>
      </c>
      <c r="I23" s="35" t="n">
        <v>0.3737993535310843</v>
      </c>
      <c r="J23" s="42" t="n">
        <v>0.4355863705546168</v>
      </c>
      <c r="K23" s="42" t="n">
        <v>0.2339188415860027</v>
      </c>
      <c r="L23" s="16" t="inlineStr">
        <is>
          <t>GLOBAL</t>
        </is>
      </c>
      <c r="M23" s="17" t="n">
        <v>46027</v>
      </c>
      <c r="N23" s="16" t="inlineStr">
        <is>
          <t>https://www.stern.nyu.edu/~adamodar/pc/datasets/betaGlobal.xls</t>
        </is>
      </c>
    </row>
    <row r="24">
      <c r="A24" s="16" t="inlineStr">
        <is>
          <t>Construction Supplies</t>
        </is>
      </c>
      <c r="B24" s="42" t="n">
        <v>804</v>
      </c>
      <c r="C24" s="35" t="n">
        <v>1.034395575517056</v>
      </c>
      <c r="D24" s="35" t="n">
        <v>0.3027187253876971</v>
      </c>
      <c r="E24" s="33" t="n">
        <v>0.1672304363808076</v>
      </c>
      <c r="F24" s="35" t="n">
        <v>0.8437715610727968</v>
      </c>
      <c r="G24" s="33" t="n">
        <v>0.07953157026778944</v>
      </c>
      <c r="H24" s="35" t="n">
        <v>0.916676263756567</v>
      </c>
      <c r="I24" s="35" t="n">
        <v>0.3296613161932115</v>
      </c>
      <c r="J24" s="42" t="n">
        <v>0.3731687162179469</v>
      </c>
      <c r="K24" s="42" t="n">
        <v>0.2788084317870378</v>
      </c>
      <c r="L24" s="16" t="inlineStr">
        <is>
          <t>GLOBAL</t>
        </is>
      </c>
      <c r="M24" s="17" t="n">
        <v>46027</v>
      </c>
      <c r="N24" s="16" t="inlineStr">
        <is>
          <t>https://www.stern.nyu.edu/~adamodar/pc/datasets/betaGlobal.xls</t>
        </is>
      </c>
    </row>
    <row r="25">
      <c r="A25" s="16" t="inlineStr">
        <is>
          <t>Diversified</t>
        </is>
      </c>
      <c r="B25" s="42" t="n">
        <v>329</v>
      </c>
      <c r="C25" s="35" t="n">
        <v>0.7973881744550738</v>
      </c>
      <c r="D25" s="35" t="n">
        <v>0.4850302644904126</v>
      </c>
      <c r="E25" s="33" t="n">
        <v>0.151815592881826</v>
      </c>
      <c r="F25" s="35" t="n">
        <v>0.5854632922685766</v>
      </c>
      <c r="G25" s="33" t="n">
        <v>0.1028405432287318</v>
      </c>
      <c r="H25" s="35" t="n">
        <v>0.6525743978395595</v>
      </c>
      <c r="I25" s="35" t="n">
        <v>0.2870564878066516</v>
      </c>
      <c r="J25" s="42" t="n">
        <v>0.3001957538334818</v>
      </c>
      <c r="K25" s="42" t="n">
        <v>0.3435781892698241</v>
      </c>
      <c r="L25" s="16" t="inlineStr">
        <is>
          <t>GLOBAL</t>
        </is>
      </c>
      <c r="M25" s="17" t="n">
        <v>46027</v>
      </c>
      <c r="N25" s="16" t="inlineStr">
        <is>
          <t>https://www.stern.nyu.edu/~adamodar/pc/datasets/betaGlobal.xls</t>
        </is>
      </c>
    </row>
    <row r="26">
      <c r="A26" s="16" t="inlineStr">
        <is>
          <t>Drugs (Biotechnology)</t>
        </is>
      </c>
      <c r="B26" s="42" t="n">
        <v>1193</v>
      </c>
      <c r="C26" s="35" t="n">
        <v>1.23079009870406</v>
      </c>
      <c r="D26" s="35" t="n">
        <v>0.1234988485906331</v>
      </c>
      <c r="E26" s="33" t="n">
        <v>0.02081166417619476</v>
      </c>
      <c r="F26" s="35" t="n">
        <v>1.126924622146559</v>
      </c>
      <c r="G26" s="33" t="n">
        <v>0.04563362376582616</v>
      </c>
      <c r="H26" s="35" t="n">
        <v>1.180809226110082</v>
      </c>
      <c r="I26" s="35" t="n">
        <v>0.5503856607464563</v>
      </c>
      <c r="J26" s="42" t="n">
        <v>0.6551156857132975</v>
      </c>
      <c r="K26" s="42" t="n">
        <v>0.4242888851358409</v>
      </c>
      <c r="L26" s="16" t="inlineStr">
        <is>
          <t>GLOBAL</t>
        </is>
      </c>
      <c r="M26" s="17" t="n">
        <v>46027</v>
      </c>
      <c r="N26" s="16" t="inlineStr">
        <is>
          <t>https://www.stern.nyu.edu/~adamodar/pc/datasets/betaGlobal.xls</t>
        </is>
      </c>
    </row>
    <row r="27">
      <c r="A27" s="16" t="inlineStr">
        <is>
          <t>Drugs (Pharmaceutical)</t>
        </is>
      </c>
      <c r="B27" s="42" t="n">
        <v>1260</v>
      </c>
      <c r="C27" s="35" t="n">
        <v>1.062590304522225</v>
      </c>
      <c r="D27" s="35" t="n">
        <v>0.1493973751589695</v>
      </c>
      <c r="E27" s="33" t="n">
        <v>0.1035076012030151</v>
      </c>
      <c r="F27" s="35" t="n">
        <v>0.956000751176083</v>
      </c>
      <c r="G27" s="33" t="n">
        <v>0.04280687674612704</v>
      </c>
      <c r="H27" s="35" t="n">
        <v>0.9987543035477139</v>
      </c>
      <c r="I27" s="35" t="n">
        <v>0.4199435196221504</v>
      </c>
      <c r="J27" s="42" t="n">
        <v>0.4748578941902974</v>
      </c>
      <c r="K27" s="42" t="n">
        <v>0.1988272903830157</v>
      </c>
      <c r="L27" s="16" t="inlineStr">
        <is>
          <t>GLOBAL</t>
        </is>
      </c>
      <c r="M27" s="17" t="n">
        <v>46027</v>
      </c>
      <c r="N27" s="16" t="inlineStr">
        <is>
          <t>https://www.stern.nyu.edu/~adamodar/pc/datasets/betaGlobal.xls</t>
        </is>
      </c>
    </row>
    <row r="28">
      <c r="A28" s="16" t="inlineStr">
        <is>
          <t>Education</t>
        </is>
      </c>
      <c r="B28" s="42" t="n">
        <v>281</v>
      </c>
      <c r="C28" s="35" t="n">
        <v>0.8117409279101255</v>
      </c>
      <c r="D28" s="35" t="n">
        <v>0.2860777113490164</v>
      </c>
      <c r="E28" s="33" t="n">
        <v>0.1454958526582427</v>
      </c>
      <c r="F28" s="35" t="n">
        <v>0.6689254753889199</v>
      </c>
      <c r="G28" s="33" t="n">
        <v>0.1016036348350432</v>
      </c>
      <c r="H28" s="35" t="n">
        <v>0.7445772281882472</v>
      </c>
      <c r="I28" s="35" t="n">
        <v>0.3740687957740938</v>
      </c>
      <c r="J28" s="42" t="n">
        <v>0.4191251235753797</v>
      </c>
      <c r="K28" s="42" t="n">
        <v>0.288290634665523</v>
      </c>
      <c r="L28" s="16" t="inlineStr">
        <is>
          <t>GLOBAL</t>
        </is>
      </c>
      <c r="M28" s="17" t="n">
        <v>46027</v>
      </c>
      <c r="N28" s="16" t="inlineStr">
        <is>
          <t>https://www.stern.nyu.edu/~adamodar/pc/datasets/betaGlobal.xls</t>
        </is>
      </c>
    </row>
    <row r="29">
      <c r="A29" s="16" t="inlineStr">
        <is>
          <t>Electrical Equipment</t>
        </is>
      </c>
      <c r="B29" s="42" t="n">
        <v>1158</v>
      </c>
      <c r="C29" s="35" t="n">
        <v>1.37347459397753</v>
      </c>
      <c r="D29" s="35" t="n">
        <v>0.1373802587553477</v>
      </c>
      <c r="E29" s="33" t="n">
        <v>0.1219777674380809</v>
      </c>
      <c r="F29" s="35" t="n">
        <v>1.245751564008433</v>
      </c>
      <c r="G29" s="33" t="n">
        <v>0.07077917376682916</v>
      </c>
      <c r="H29" s="35" t="n">
        <v>1.340641028310137</v>
      </c>
      <c r="I29" s="35" t="n">
        <v>0.4109007742807771</v>
      </c>
      <c r="J29" s="42" t="n">
        <v>0.4675953653347252</v>
      </c>
      <c r="K29" s="42" t="n">
        <v>0.2893515623399402</v>
      </c>
      <c r="L29" s="16" t="inlineStr">
        <is>
          <t>GLOBAL</t>
        </is>
      </c>
      <c r="M29" s="17" t="n">
        <v>46027</v>
      </c>
      <c r="N29" s="16" t="inlineStr">
        <is>
          <t>https://www.stern.nyu.edu/~adamodar/pc/datasets/betaGlobal.xls</t>
        </is>
      </c>
    </row>
    <row r="30">
      <c r="A30" s="16" t="inlineStr">
        <is>
          <t>Electronics (Consumer &amp; Office)</t>
        </is>
      </c>
      <c r="B30" s="42" t="n">
        <v>122</v>
      </c>
      <c r="C30" s="35" t="n">
        <v>1.197057726576267</v>
      </c>
      <c r="D30" s="35" t="n">
        <v>0.1633423180243271</v>
      </c>
      <c r="E30" s="33" t="n">
        <v>0.1327745891106304</v>
      </c>
      <c r="F30" s="35" t="n">
        <v>1.066989210928085</v>
      </c>
      <c r="G30" s="33" t="n">
        <v>0.1053156061617144</v>
      </c>
      <c r="H30" s="35" t="n">
        <v>1.192587261247057</v>
      </c>
      <c r="I30" s="35" t="n">
        <v>0.3898922981224419</v>
      </c>
      <c r="J30" s="42" t="n">
        <v>0.4363352385632949</v>
      </c>
      <c r="K30" s="42" t="n">
        <v>0.2491481395797025</v>
      </c>
      <c r="L30" s="16" t="inlineStr">
        <is>
          <t>GLOBAL</t>
        </is>
      </c>
      <c r="M30" s="17" t="n">
        <v>46027</v>
      </c>
      <c r="N30" s="16" t="inlineStr">
        <is>
          <t>https://www.stern.nyu.edu/~adamodar/pc/datasets/betaGlobal.xls</t>
        </is>
      </c>
    </row>
    <row r="31">
      <c r="A31" s="16" t="inlineStr">
        <is>
          <t>Electronics (General)</t>
        </is>
      </c>
      <c r="B31" s="42" t="n">
        <v>1481</v>
      </c>
      <c r="C31" s="35" t="n">
        <v>1.598188009962662</v>
      </c>
      <c r="D31" s="35" t="n">
        <v>0.1416847160789399</v>
      </c>
      <c r="E31" s="33" t="n">
        <v>0.118861693644047</v>
      </c>
      <c r="F31" s="35" t="n">
        <v>1.445356970440807</v>
      </c>
      <c r="G31" s="33" t="n">
        <v>0.07851288075679309</v>
      </c>
      <c r="H31" s="35" t="n">
        <v>1.568504800835242</v>
      </c>
      <c r="I31" s="35" t="n">
        <v>0.3894030077262173</v>
      </c>
      <c r="J31" s="42" t="n">
        <v>0.4437466205926912</v>
      </c>
      <c r="K31" s="42" t="n">
        <v>0.2472664180644503</v>
      </c>
      <c r="L31" s="16" t="inlineStr">
        <is>
          <t>GLOBAL</t>
        </is>
      </c>
      <c r="M31" s="17" t="n">
        <v>46027</v>
      </c>
      <c r="N31" s="16" t="inlineStr">
        <is>
          <t>https://www.stern.nyu.edu/~adamodar/pc/datasets/betaGlobal.xls</t>
        </is>
      </c>
    </row>
    <row r="32">
      <c r="A32" s="16" t="inlineStr">
        <is>
          <t>Engineering/Construction</t>
        </is>
      </c>
      <c r="B32" s="42" t="n">
        <v>1390</v>
      </c>
      <c r="C32" s="35" t="n">
        <v>1.001049199678247</v>
      </c>
      <c r="D32" s="35" t="n">
        <v>0.7655187434771671</v>
      </c>
      <c r="E32" s="33" t="n">
        <v>0.1765790480575051</v>
      </c>
      <c r="F32" s="35" t="n">
        <v>0.6370807424250895</v>
      </c>
      <c r="G32" s="33" t="n">
        <v>0.1609822889823409</v>
      </c>
      <c r="H32" s="35" t="n">
        <v>0.7593173946857013</v>
      </c>
      <c r="I32" s="35" t="n">
        <v>0.3612785919714824</v>
      </c>
      <c r="J32" s="42" t="n">
        <v>0.4013334266150131</v>
      </c>
      <c r="K32" s="42" t="n">
        <v>0.1992429282179048</v>
      </c>
      <c r="L32" s="16" t="inlineStr">
        <is>
          <t>GLOBAL</t>
        </is>
      </c>
      <c r="M32" s="17" t="n">
        <v>46027</v>
      </c>
      <c r="N32" s="16" t="inlineStr">
        <is>
          <t>https://www.stern.nyu.edu/~adamodar/pc/datasets/betaGlobal.xls</t>
        </is>
      </c>
    </row>
    <row r="33">
      <c r="A33" s="16" t="inlineStr">
        <is>
          <t>Entertainment</t>
        </is>
      </c>
      <c r="B33" s="42" t="n">
        <v>733</v>
      </c>
      <c r="C33" s="35" t="n">
        <v>1.01273062606517</v>
      </c>
      <c r="D33" s="35" t="n">
        <v>0.1273317053637792</v>
      </c>
      <c r="E33" s="33" t="n">
        <v>0.0802914183132733</v>
      </c>
      <c r="F33" s="35" t="n">
        <v>0.9248447968240087</v>
      </c>
      <c r="G33" s="33" t="n">
        <v>0.0582770037353487</v>
      </c>
      <c r="H33" s="35" t="n">
        <v>0.9820773204991382</v>
      </c>
      <c r="I33" s="35" t="n">
        <v>0.4294451781371229</v>
      </c>
      <c r="J33" s="42" t="n">
        <v>0.4754234283025113</v>
      </c>
      <c r="K33" s="42" t="n">
        <v>0.181377947657179</v>
      </c>
      <c r="L33" s="16" t="inlineStr">
        <is>
          <t>GLOBAL</t>
        </is>
      </c>
      <c r="M33" s="17" t="n">
        <v>46027</v>
      </c>
      <c r="N33" s="16" t="inlineStr">
        <is>
          <t>https://www.stern.nyu.edu/~adamodar/pc/datasets/betaGlobal.xls</t>
        </is>
      </c>
    </row>
    <row r="34">
      <c r="A34" s="16" t="inlineStr">
        <is>
          <t>Environmental &amp; Waste Services</t>
        </is>
      </c>
      <c r="B34" s="42" t="n">
        <v>397</v>
      </c>
      <c r="C34" s="35" t="n">
        <v>1.101814896754947</v>
      </c>
      <c r="D34" s="35" t="n">
        <v>0.356988550754999</v>
      </c>
      <c r="E34" s="33" t="n">
        <v>0.128003871059393</v>
      </c>
      <c r="F34" s="35" t="n">
        <v>0.8700229098715009</v>
      </c>
      <c r="G34" s="33" t="n">
        <v>0.04182209384301552</v>
      </c>
      <c r="H34" s="35" t="n">
        <v>0.9079972563351502</v>
      </c>
      <c r="I34" s="35" t="n">
        <v>0.4000870560323378</v>
      </c>
      <c r="J34" s="42" t="n">
        <v>0.4397794475099763</v>
      </c>
      <c r="K34" s="42" t="n">
        <v>0.2810627525318982</v>
      </c>
      <c r="L34" s="16" t="inlineStr">
        <is>
          <t>GLOBAL</t>
        </is>
      </c>
      <c r="M34" s="17" t="n">
        <v>46027</v>
      </c>
      <c r="N34" s="16" t="inlineStr">
        <is>
          <t>https://www.stern.nyu.edu/~adamodar/pc/datasets/betaGlobal.xls</t>
        </is>
      </c>
    </row>
    <row r="35">
      <c r="A35" s="16" t="inlineStr">
        <is>
          <t>Farming/Agriculture</t>
        </is>
      </c>
      <c r="B35" s="42" t="n">
        <v>428</v>
      </c>
      <c r="C35" s="35" t="n">
        <v>0.6698983445718822</v>
      </c>
      <c r="D35" s="35" t="n">
        <v>0.5904066711724765</v>
      </c>
      <c r="E35" s="33" t="n">
        <v>0.1562795744907282</v>
      </c>
      <c r="F35" s="35" t="n">
        <v>0.4650068114248285</v>
      </c>
      <c r="G35" s="33" t="n">
        <v>0.05615239456794762</v>
      </c>
      <c r="H35" s="35" t="n">
        <v>0.4926714956404097</v>
      </c>
      <c r="I35" s="35" t="n">
        <v>0.3386707309414438</v>
      </c>
      <c r="J35" s="42" t="n">
        <v>0.3616680806301981</v>
      </c>
      <c r="K35" s="42" t="n">
        <v>0.3377305107747517</v>
      </c>
      <c r="L35" s="16" t="inlineStr">
        <is>
          <t>GLOBAL</t>
        </is>
      </c>
      <c r="M35" s="17" t="n">
        <v>46027</v>
      </c>
      <c r="N35" s="16" t="inlineStr">
        <is>
          <t>https://www.stern.nyu.edu/~adamodar/pc/datasets/betaGlobal.xls</t>
        </is>
      </c>
    </row>
    <row r="36">
      <c r="A36" s="16" t="inlineStr">
        <is>
          <t>Financial Svcs. (Non-bank &amp; Insurance)</t>
        </is>
      </c>
      <c r="B36" s="42" t="n">
        <v>1138</v>
      </c>
      <c r="C36" s="35" t="n">
        <v>0.8234879512698963</v>
      </c>
      <c r="D36" s="35" t="n">
        <v>2.648144776092079</v>
      </c>
      <c r="E36" s="33" t="n">
        <v>0.1590552459398816</v>
      </c>
      <c r="F36" s="35" t="n">
        <v>0.2766807986265793</v>
      </c>
      <c r="G36" s="33" t="n">
        <v>0.06246393074550221</v>
      </c>
      <c r="H36" s="35" t="n">
        <v>0.2951148309916098</v>
      </c>
      <c r="I36" s="35" t="n">
        <v>0.3698822356157817</v>
      </c>
      <c r="J36" s="42" t="n">
        <v>0.4134446924749124</v>
      </c>
      <c r="K36" s="42" t="n">
        <v>0.2883997081599659</v>
      </c>
      <c r="L36" s="16" t="inlineStr">
        <is>
          <t>GLOBAL</t>
        </is>
      </c>
      <c r="M36" s="17" t="n">
        <v>46027</v>
      </c>
      <c r="N36" s="16" t="inlineStr">
        <is>
          <t>https://www.stern.nyu.edu/~adamodar/pc/datasets/betaGlobal.xls</t>
        </is>
      </c>
    </row>
    <row r="37">
      <c r="A37" s="16" t="inlineStr">
        <is>
          <t>Food Processing</t>
        </is>
      </c>
      <c r="B37" s="42" t="n">
        <v>1450</v>
      </c>
      <c r="C37" s="35" t="n">
        <v>0.6737244514596056</v>
      </c>
      <c r="D37" s="35" t="n">
        <v>0.3710259541480742</v>
      </c>
      <c r="E37" s="33" t="n">
        <v>0.1635157035911877</v>
      </c>
      <c r="F37" s="35" t="n">
        <v>0.527626445827316</v>
      </c>
      <c r="G37" s="33" t="n">
        <v>0.05818890669386814</v>
      </c>
      <c r="H37" s="35" t="n">
        <v>0.5602253462264254</v>
      </c>
      <c r="I37" s="35" t="n">
        <v>0.3119803184883559</v>
      </c>
      <c r="J37" s="42" t="n">
        <v>0.3390480091894392</v>
      </c>
      <c r="K37" s="42" t="n">
        <v>0.1452167986878956</v>
      </c>
      <c r="L37" s="16" t="inlineStr">
        <is>
          <t>GLOBAL</t>
        </is>
      </c>
      <c r="M37" s="17" t="n">
        <v>46027</v>
      </c>
      <c r="N37" s="16" t="inlineStr">
        <is>
          <t>https://www.stern.nyu.edu/~adamodar/pc/datasets/betaGlobal.xls</t>
        </is>
      </c>
    </row>
    <row r="38">
      <c r="A38" s="16" t="inlineStr">
        <is>
          <t>Food Wholesalers</t>
        </is>
      </c>
      <c r="B38" s="42" t="n">
        <v>183</v>
      </c>
      <c r="C38" s="35" t="n">
        <v>0.6848175876595803</v>
      </c>
      <c r="D38" s="35" t="n">
        <v>0.5824351024210169</v>
      </c>
      <c r="E38" s="33" t="n">
        <v>0.1743834801387952</v>
      </c>
      <c r="F38" s="35" t="n">
        <v>0.4773341319193221</v>
      </c>
      <c r="G38" s="33" t="n">
        <v>0.04318353389130633</v>
      </c>
      <c r="H38" s="35" t="n">
        <v>0.498877421978958</v>
      </c>
      <c r="I38" s="35" t="n">
        <v>0.3342729988932386</v>
      </c>
      <c r="J38" s="42" t="n">
        <v>0.3599066960126782</v>
      </c>
      <c r="K38" s="42" t="n">
        <v>0.2933353309011135</v>
      </c>
      <c r="L38" s="16" t="inlineStr">
        <is>
          <t>GLOBAL</t>
        </is>
      </c>
      <c r="M38" s="17" t="n">
        <v>46027</v>
      </c>
      <c r="N38" s="16" t="inlineStr">
        <is>
          <t>https://www.stern.nyu.edu/~adamodar/pc/datasets/betaGlobal.xls</t>
        </is>
      </c>
    </row>
    <row r="39">
      <c r="A39" s="16" t="inlineStr">
        <is>
          <t>Furn/Home Furnishings</t>
        </is>
      </c>
      <c r="B39" s="42" t="n">
        <v>383</v>
      </c>
      <c r="C39" s="35" t="n">
        <v>0.9675096670659729</v>
      </c>
      <c r="D39" s="35" t="n">
        <v>0.2572754619927642</v>
      </c>
      <c r="E39" s="33" t="n">
        <v>0.1539139645844338</v>
      </c>
      <c r="F39" s="35" t="n">
        <v>0.8116659988864169</v>
      </c>
      <c r="G39" s="33" t="n">
        <v>0.1350389291343517</v>
      </c>
      <c r="H39" s="35" t="n">
        <v>0.9383844270287286</v>
      </c>
      <c r="I39" s="35" t="n">
        <v>0.3207262505473489</v>
      </c>
      <c r="J39" s="42" t="n">
        <v>0.3731196108275466</v>
      </c>
      <c r="K39" s="42" t="n">
        <v>0.1982620244581899</v>
      </c>
      <c r="L39" s="16" t="inlineStr">
        <is>
          <t>GLOBAL</t>
        </is>
      </c>
      <c r="M39" s="17" t="n">
        <v>46027</v>
      </c>
      <c r="N39" s="16" t="inlineStr">
        <is>
          <t>https://www.stern.nyu.edu/~adamodar/pc/datasets/betaGlobal.xls</t>
        </is>
      </c>
    </row>
    <row r="40">
      <c r="A40" s="16" t="inlineStr">
        <is>
          <t>Green &amp; Renewable Energy</t>
        </is>
      </c>
      <c r="B40" s="42" t="n">
        <v>258</v>
      </c>
      <c r="C40" s="35" t="n">
        <v>0.8366528343155816</v>
      </c>
      <c r="D40" s="35" t="n">
        <v>0.7142960228465005</v>
      </c>
      <c r="E40" s="33" t="n">
        <v>0.1100334750756013</v>
      </c>
      <c r="F40" s="35" t="n">
        <v>0.5457336300462998</v>
      </c>
      <c r="G40" s="33" t="n">
        <v>0.03716756430709534</v>
      </c>
      <c r="H40" s="35" t="n">
        <v>0.5668002134281666</v>
      </c>
      <c r="I40" s="35" t="n">
        <v>0.3627740018794838</v>
      </c>
      <c r="J40" s="42" t="n">
        <v>0.3902568545143564</v>
      </c>
      <c r="K40" s="42" t="n">
        <v>0.3353741391617421</v>
      </c>
      <c r="L40" s="16" t="inlineStr">
        <is>
          <t>GLOBAL</t>
        </is>
      </c>
      <c r="M40" s="17" t="n">
        <v>46027</v>
      </c>
      <c r="N40" s="16" t="inlineStr">
        <is>
          <t>https://www.stern.nyu.edu/~adamodar/pc/datasets/betaGlobal.xls</t>
        </is>
      </c>
    </row>
    <row r="41">
      <c r="A41" s="16" t="inlineStr">
        <is>
          <t>Healthcare Products</t>
        </is>
      </c>
      <c r="B41" s="42" t="n">
        <v>842</v>
      </c>
      <c r="C41" s="35" t="n">
        <v>1.181953930030054</v>
      </c>
      <c r="D41" s="35" t="n">
        <v>0.1386142368674534</v>
      </c>
      <c r="E41" s="33" t="n">
        <v>0.08451238620550149</v>
      </c>
      <c r="F41" s="35" t="n">
        <v>1.07114620619297</v>
      </c>
      <c r="G41" s="33" t="n">
        <v>0.04063025010259086</v>
      </c>
      <c r="H41" s="35" t="n">
        <v>1.116510298878523</v>
      </c>
      <c r="I41" s="35" t="n">
        <v>0.4226386742572651</v>
      </c>
      <c r="J41" s="42" t="n">
        <v>0.4839016842739212</v>
      </c>
      <c r="K41" s="42" t="n">
        <v>0.2787317493687675</v>
      </c>
      <c r="L41" s="16" t="inlineStr">
        <is>
          <t>GLOBAL</t>
        </is>
      </c>
      <c r="M41" s="17" t="n">
        <v>46027</v>
      </c>
      <c r="N41" s="16" t="inlineStr">
        <is>
          <t>https://www.stern.nyu.edu/~adamodar/pc/datasets/betaGlobal.xls</t>
        </is>
      </c>
    </row>
    <row r="42">
      <c r="A42" s="16" t="inlineStr">
        <is>
          <t>Healthcare Support Services</t>
        </is>
      </c>
      <c r="B42" s="42" t="n">
        <v>478</v>
      </c>
      <c r="C42" s="35" t="n">
        <v>0.916558867242304</v>
      </c>
      <c r="D42" s="35" t="n">
        <v>0.3812624076537349</v>
      </c>
      <c r="E42" s="33" t="n">
        <v>0.1462247057835288</v>
      </c>
      <c r="F42" s="35" t="n">
        <v>0.7135329574533067</v>
      </c>
      <c r="G42" s="33" t="n">
        <v>0.08365351691898103</v>
      </c>
      <c r="H42" s="35" t="n">
        <v>0.7786715730650319</v>
      </c>
      <c r="I42" s="35" t="n">
        <v>0.3930327399818113</v>
      </c>
      <c r="J42" s="42" t="n">
        <v>0.4240259110678302</v>
      </c>
      <c r="K42" s="42" t="n">
        <v>0.2070171240208319</v>
      </c>
      <c r="L42" s="16" t="inlineStr">
        <is>
          <t>GLOBAL</t>
        </is>
      </c>
      <c r="M42" s="17" t="n">
        <v>46027</v>
      </c>
      <c r="N42" s="16" t="inlineStr">
        <is>
          <t>https://www.stern.nyu.edu/~adamodar/pc/datasets/betaGlobal.xls</t>
        </is>
      </c>
    </row>
    <row r="43">
      <c r="A43" s="16" t="inlineStr">
        <is>
          <t>Heathcare Information and Technology</t>
        </is>
      </c>
      <c r="B43" s="42" t="n">
        <v>430</v>
      </c>
      <c r="C43" s="35" t="n">
        <v>1.289920212997853</v>
      </c>
      <c r="D43" s="35" t="n">
        <v>0.1395843915670682</v>
      </c>
      <c r="E43" s="33" t="n">
        <v>0.07858084006691447</v>
      </c>
      <c r="F43" s="35" t="n">
        <v>1.168224162476032</v>
      </c>
      <c r="G43" s="33" t="n">
        <v>0.03232577801813594</v>
      </c>
      <c r="H43" s="35" t="n">
        <v>1.207249439882182</v>
      </c>
      <c r="I43" s="35" t="n">
        <v>0.4492252139963162</v>
      </c>
      <c r="J43" s="42" t="n">
        <v>0.5435311570366956</v>
      </c>
      <c r="K43" s="42" t="n">
        <v>0.3845687285387815</v>
      </c>
      <c r="L43" s="16" t="inlineStr">
        <is>
          <t>GLOBAL</t>
        </is>
      </c>
      <c r="M43" s="17" t="n">
        <v>46027</v>
      </c>
      <c r="N43" s="16" t="inlineStr">
        <is>
          <t>https://www.stern.nyu.edu/~adamodar/pc/datasets/betaGlobal.xls</t>
        </is>
      </c>
    </row>
    <row r="44">
      <c r="A44" s="16" t="inlineStr">
        <is>
          <t>Homebuilding</t>
        </is>
      </c>
      <c r="B44" s="42" t="n">
        <v>160</v>
      </c>
      <c r="C44" s="35" t="n">
        <v>0.9602309512811922</v>
      </c>
      <c r="D44" s="35" t="n">
        <v>0.3990085226621078</v>
      </c>
      <c r="E44" s="33" t="n">
        <v>0.1972754713566421</v>
      </c>
      <c r="F44" s="35" t="n">
        <v>0.7399026850041263</v>
      </c>
      <c r="G44" s="33" t="n">
        <v>0.1003124483378525</v>
      </c>
      <c r="H44" s="35" t="n">
        <v>0.8223996026589195</v>
      </c>
      <c r="I44" s="35" t="n">
        <v>0.3194166238143665</v>
      </c>
      <c r="J44" s="42" t="n">
        <v>0.3237403309830183</v>
      </c>
      <c r="K44" s="42" t="n">
        <v>0.3762683207861341</v>
      </c>
      <c r="L44" s="16" t="inlineStr">
        <is>
          <t>GLOBAL</t>
        </is>
      </c>
      <c r="M44" s="17" t="n">
        <v>46027</v>
      </c>
      <c r="N44" s="16" t="inlineStr">
        <is>
          <t>https://www.stern.nyu.edu/~adamodar/pc/datasets/betaGlobal.xls</t>
        </is>
      </c>
    </row>
    <row r="45">
      <c r="A45" s="16" t="inlineStr">
        <is>
          <t>Hospitals/Healthcare Facilities</t>
        </is>
      </c>
      <c r="B45" s="42" t="n">
        <v>249</v>
      </c>
      <c r="C45" s="35" t="n">
        <v>0.7601799253122585</v>
      </c>
      <c r="D45" s="35" t="n">
        <v>0.4658336467806488</v>
      </c>
      <c r="E45" s="33" t="n">
        <v>0.1846022536868153</v>
      </c>
      <c r="F45" s="35" t="n">
        <v>0.5640774639188845</v>
      </c>
      <c r="G45" s="33" t="n">
        <v>0.03386823927678347</v>
      </c>
      <c r="H45" s="35" t="n">
        <v>0.5838514857400334</v>
      </c>
      <c r="I45" s="35" t="n">
        <v>0.3211521258092209</v>
      </c>
      <c r="J45" s="42" t="n">
        <v>0.3600062293515836</v>
      </c>
      <c r="K45" s="42" t="n">
        <v>0.2407141154874498</v>
      </c>
      <c r="L45" s="16" t="inlineStr">
        <is>
          <t>GLOBAL</t>
        </is>
      </c>
      <c r="M45" s="17" t="n">
        <v>46027</v>
      </c>
      <c r="N45" s="16" t="inlineStr">
        <is>
          <t>https://www.stern.nyu.edu/~adamodar/pc/datasets/betaGlobal.xls</t>
        </is>
      </c>
    </row>
    <row r="46">
      <c r="A46" s="16" t="inlineStr">
        <is>
          <t>Hotel/Gaming</t>
        </is>
      </c>
      <c r="B46" s="42" t="n">
        <v>656</v>
      </c>
      <c r="C46" s="35" t="n">
        <v>0.7984302381267229</v>
      </c>
      <c r="D46" s="35" t="n">
        <v>0.4024019145325064</v>
      </c>
      <c r="E46" s="33" t="n">
        <v>0.1506476666348678</v>
      </c>
      <c r="F46" s="35" t="n">
        <v>0.6140294799538569</v>
      </c>
      <c r="G46" s="33" t="n">
        <v>0.06429959879629275</v>
      </c>
      <c r="H46" s="35" t="n">
        <v>0.6562244487273435</v>
      </c>
      <c r="I46" s="35" t="n">
        <v>0.3339648320351136</v>
      </c>
      <c r="J46" s="42" t="n">
        <v>0.3927390282657112</v>
      </c>
      <c r="K46" s="42" t="n">
        <v>0.9902918149423156</v>
      </c>
      <c r="L46" s="16" t="inlineStr">
        <is>
          <t>GLOBAL</t>
        </is>
      </c>
      <c r="M46" s="17" t="n">
        <v>46027</v>
      </c>
      <c r="N46" s="16" t="inlineStr">
        <is>
          <t>https://www.stern.nyu.edu/~adamodar/pc/datasets/betaGlobal.xls</t>
        </is>
      </c>
    </row>
    <row r="47">
      <c r="A47" s="16" t="inlineStr">
        <is>
          <t>Household Products</t>
        </is>
      </c>
      <c r="B47" s="42" t="n">
        <v>588</v>
      </c>
      <c r="C47" s="35" t="n">
        <v>0.8301058978401478</v>
      </c>
      <c r="D47" s="35" t="n">
        <v>0.1567416901207325</v>
      </c>
      <c r="E47" s="33" t="n">
        <v>0.1311479960442065</v>
      </c>
      <c r="F47" s="35" t="n">
        <v>0.743172330958731</v>
      </c>
      <c r="G47" s="33" t="n">
        <v>0.04000815879683719</v>
      </c>
      <c r="H47" s="35" t="n">
        <v>0.7741444240060512</v>
      </c>
      <c r="I47" s="35" t="n">
        <v>0.3872057416401941</v>
      </c>
      <c r="J47" s="42" t="n">
        <v>0.4041766294960196</v>
      </c>
      <c r="K47" s="42" t="n">
        <v>0.1106377494179173</v>
      </c>
      <c r="L47" s="16" t="inlineStr">
        <is>
          <t>GLOBAL</t>
        </is>
      </c>
      <c r="M47" s="17" t="n">
        <v>46027</v>
      </c>
      <c r="N47" s="16" t="inlineStr">
        <is>
          <t>https://www.stern.nyu.edu/~adamodar/pc/datasets/betaGlobal.xls</t>
        </is>
      </c>
    </row>
    <row r="48">
      <c r="A48" s="16" t="inlineStr">
        <is>
          <t>Information Services</t>
        </is>
      </c>
      <c r="B48" s="42" t="n">
        <v>86</v>
      </c>
      <c r="C48" s="35" t="n">
        <v>1.023720593319527</v>
      </c>
      <c r="D48" s="35" t="n">
        <v>0.3198027502093926</v>
      </c>
      <c r="E48" s="33" t="n">
        <v>0.1981794702603416</v>
      </c>
      <c r="F48" s="35" t="n">
        <v>0.8264683824550356</v>
      </c>
      <c r="G48" s="33" t="n">
        <v>0.05409822499908355</v>
      </c>
      <c r="H48" s="35" t="n">
        <v>0.8737359462659163</v>
      </c>
      <c r="I48" s="35" t="n">
        <v>0.3521373289924841</v>
      </c>
      <c r="J48" s="42" t="n">
        <v>0.3800278673746824</v>
      </c>
      <c r="K48" s="42" t="n">
        <v>0.3227442459243698</v>
      </c>
      <c r="L48" s="16" t="inlineStr">
        <is>
          <t>GLOBAL</t>
        </is>
      </c>
      <c r="M48" s="17" t="n">
        <v>46027</v>
      </c>
      <c r="N48" s="16" t="inlineStr">
        <is>
          <t>https://www.stern.nyu.edu/~adamodar/pc/datasets/betaGlobal.xls</t>
        </is>
      </c>
    </row>
    <row r="49">
      <c r="A49" s="16" t="inlineStr">
        <is>
          <t>Insurance (General)</t>
        </is>
      </c>
      <c r="B49" s="42" t="n">
        <v>204</v>
      </c>
      <c r="C49" s="35" t="n">
        <v>0.5102355818446773</v>
      </c>
      <c r="D49" s="35" t="n">
        <v>0.3006146781521701</v>
      </c>
      <c r="E49" s="33" t="n">
        <v>0.1538150969937597</v>
      </c>
      <c r="F49" s="35" t="n">
        <v>0.4167404004663154</v>
      </c>
      <c r="G49" s="33" t="n">
        <v>0.119087746591681</v>
      </c>
      <c r="H49" s="35" t="n">
        <v>0.4730782196000951</v>
      </c>
      <c r="I49" s="35" t="n">
        <v>0.3034479176704523</v>
      </c>
      <c r="J49" s="42" t="n">
        <v>0.3198938619016569</v>
      </c>
      <c r="K49" s="42" t="n">
        <v>0.2188763097649602</v>
      </c>
      <c r="L49" s="16" t="inlineStr">
        <is>
          <t>GLOBAL</t>
        </is>
      </c>
      <c r="M49" s="17" t="n">
        <v>46027</v>
      </c>
      <c r="N49" s="16" t="inlineStr">
        <is>
          <t>https://www.stern.nyu.edu/~adamodar/pc/datasets/betaGlobal.xls</t>
        </is>
      </c>
    </row>
    <row r="50">
      <c r="A50" s="16" t="inlineStr">
        <is>
          <t>Insurance (Life)</t>
        </is>
      </c>
      <c r="B50" s="42" t="n">
        <v>143</v>
      </c>
      <c r="C50" s="35" t="n">
        <v>0.8037813390844742</v>
      </c>
      <c r="D50" s="35" t="n">
        <v>0.7513489195239539</v>
      </c>
      <c r="E50" s="33" t="n">
        <v>0.1724952752453146</v>
      </c>
      <c r="F50" s="35" t="n">
        <v>0.5150028924154638</v>
      </c>
      <c r="G50" s="33" t="n">
        <v>0.3520740929098605</v>
      </c>
      <c r="H50" s="35" t="n">
        <v>0.7948484337173086</v>
      </c>
      <c r="I50" s="35" t="n">
        <v>0.2719736997640493</v>
      </c>
      <c r="J50" s="42" t="n">
        <v>0.3001301880998039</v>
      </c>
      <c r="K50" s="42" t="n">
        <v>0.1705894772426913</v>
      </c>
      <c r="L50" s="16" t="inlineStr">
        <is>
          <t>GLOBAL</t>
        </is>
      </c>
      <c r="M50" s="17" t="n">
        <v>46027</v>
      </c>
      <c r="N50" s="16" t="inlineStr">
        <is>
          <t>https://www.stern.nyu.edu/~adamodar/pc/datasets/betaGlobal.xls</t>
        </is>
      </c>
    </row>
    <row r="51">
      <c r="A51" s="16" t="inlineStr">
        <is>
          <t>Insurance (Prop/Cas.)</t>
        </is>
      </c>
      <c r="B51" s="42" t="n">
        <v>248</v>
      </c>
      <c r="C51" s="35" t="n">
        <v>0.4318265479631265</v>
      </c>
      <c r="D51" s="35" t="n">
        <v>0.1633675814005323</v>
      </c>
      <c r="E51" s="33" t="n">
        <v>0.1937687179701888</v>
      </c>
      <c r="F51" s="35" t="n">
        <v>0.3848991693499056</v>
      </c>
      <c r="G51" s="33" t="n">
        <v>0.06662017505035266</v>
      </c>
      <c r="H51" s="35" t="n">
        <v>0.4123714259312061</v>
      </c>
      <c r="I51" s="35" t="n">
        <v>0.2731161612742246</v>
      </c>
      <c r="J51" s="42" t="n">
        <v>0.2953601826804472</v>
      </c>
      <c r="K51" s="42" t="n">
        <v>0.3159948515930949</v>
      </c>
      <c r="L51" s="16" t="inlineStr">
        <is>
          <t>GLOBAL</t>
        </is>
      </c>
      <c r="M51" s="17" t="n">
        <v>46027</v>
      </c>
      <c r="N51" s="16" t="inlineStr">
        <is>
          <t>https://www.stern.nyu.edu/~adamodar/pc/datasets/betaGlobal.xls</t>
        </is>
      </c>
    </row>
    <row r="52">
      <c r="A52" s="16" t="inlineStr">
        <is>
          <t>Investments &amp; Asset Management</t>
        </is>
      </c>
      <c r="B52" s="42" t="n">
        <v>1315</v>
      </c>
      <c r="C52" s="35" t="n">
        <v>0.7483402046417704</v>
      </c>
      <c r="D52" s="35" t="n">
        <v>0.6033886561927545</v>
      </c>
      <c r="E52" s="33" t="n">
        <v>0.07283248080092801</v>
      </c>
      <c r="F52" s="35" t="n">
        <v>0.5159867506282935</v>
      </c>
      <c r="G52" s="33" t="n">
        <v>0.08790022276459948</v>
      </c>
      <c r="H52" s="35" t="n">
        <v>0.5657130541049615</v>
      </c>
      <c r="I52" s="35" t="n">
        <v>0.3196749914610574</v>
      </c>
      <c r="J52" s="42" t="n">
        <v>0.368566767701624</v>
      </c>
      <c r="K52" s="42" t="n">
        <v>0.302041268675262</v>
      </c>
      <c r="L52" s="16" t="inlineStr">
        <is>
          <t>GLOBAL</t>
        </is>
      </c>
      <c r="M52" s="17" t="n">
        <v>46027</v>
      </c>
      <c r="N52" s="16" t="inlineStr">
        <is>
          <t>https://www.stern.nyu.edu/~adamodar/pc/datasets/betaGlobal.xls</t>
        </is>
      </c>
    </row>
    <row r="53">
      <c r="A53" s="16" t="inlineStr">
        <is>
          <t>Machinery</t>
        </is>
      </c>
      <c r="B53" s="42" t="n">
        <v>1553</v>
      </c>
      <c r="C53" s="35" t="n">
        <v>1.369473758004885</v>
      </c>
      <c r="D53" s="35" t="n">
        <v>0.1355569335409548</v>
      </c>
      <c r="E53" s="33" t="n">
        <v>0.1599210560192924</v>
      </c>
      <c r="F53" s="35" t="n">
        <v>1.243657708749295</v>
      </c>
      <c r="G53" s="33" t="n">
        <v>0.06465298085328587</v>
      </c>
      <c r="H53" s="35" t="n">
        <v>1.329621716102589</v>
      </c>
      <c r="I53" s="35" t="n">
        <v>0.3476117951484502</v>
      </c>
      <c r="J53" s="42" t="n">
        <v>0.4033993609586136</v>
      </c>
      <c r="K53" s="42" t="n">
        <v>0.1768511657001398</v>
      </c>
      <c r="L53" s="16" t="inlineStr">
        <is>
          <t>GLOBAL</t>
        </is>
      </c>
      <c r="M53" s="17" t="n">
        <v>46027</v>
      </c>
      <c r="N53" s="16" t="inlineStr">
        <is>
          <t>https://www.stern.nyu.edu/~adamodar/pc/datasets/betaGlobal.xls</t>
        </is>
      </c>
    </row>
    <row r="54">
      <c r="A54" s="16" t="inlineStr">
        <is>
          <t>Metals &amp; Mining</t>
        </is>
      </c>
      <c r="B54" s="42" t="n">
        <v>1874</v>
      </c>
      <c r="C54" s="35" t="n">
        <v>1.236271241649942</v>
      </c>
      <c r="D54" s="35" t="n">
        <v>0.2304232157144556</v>
      </c>
      <c r="E54" s="33" t="n">
        <v>0.04372311543056163</v>
      </c>
      <c r="F54" s="35" t="n">
        <v>1.054870584205566</v>
      </c>
      <c r="G54" s="33" t="n">
        <v>0.06284574145488793</v>
      </c>
      <c r="H54" s="35" t="n">
        <v>1.125610404676817</v>
      </c>
      <c r="I54" s="35" t="n">
        <v>0.5369725988921057</v>
      </c>
      <c r="J54" s="42" t="n">
        <v>0.747399263183578</v>
      </c>
      <c r="K54" s="42" t="n">
        <v>0.5156589866915717</v>
      </c>
      <c r="L54" s="16" t="inlineStr">
        <is>
          <t>GLOBAL</t>
        </is>
      </c>
      <c r="M54" s="17" t="n">
        <v>46027</v>
      </c>
      <c r="N54" s="16" t="inlineStr">
        <is>
          <t>https://www.stern.nyu.edu/~adamodar/pc/datasets/betaGlobal.xls</t>
        </is>
      </c>
    </row>
    <row r="55">
      <c r="A55" s="16" t="inlineStr">
        <is>
          <t>Office Equipment &amp; Services</t>
        </is>
      </c>
      <c r="B55" s="42" t="n">
        <v>139</v>
      </c>
      <c r="C55" s="35" t="n">
        <v>0.758696340294383</v>
      </c>
      <c r="D55" s="35" t="n">
        <v>0.285689718412683</v>
      </c>
      <c r="E55" s="33" t="n">
        <v>0.1619254575758645</v>
      </c>
      <c r="F55" s="35" t="n">
        <v>0.6253626265661992</v>
      </c>
      <c r="G55" s="33" t="n">
        <v>0.1208190616858758</v>
      </c>
      <c r="H55" s="35" t="n">
        <v>0.7113013935053746</v>
      </c>
      <c r="I55" s="35" t="n">
        <v>0.3073276571499566</v>
      </c>
      <c r="J55" s="42" t="n">
        <v>0.3687223775672925</v>
      </c>
      <c r="K55" s="42" t="n">
        <v>0.07087454049485897</v>
      </c>
      <c r="L55" s="16" t="inlineStr">
        <is>
          <t>GLOBAL</t>
        </is>
      </c>
      <c r="M55" s="17" t="n">
        <v>46027</v>
      </c>
      <c r="N55" s="16" t="inlineStr">
        <is>
          <t>https://www.stern.nyu.edu/~adamodar/pc/datasets/betaGlobal.xls</t>
        </is>
      </c>
    </row>
    <row r="56">
      <c r="A56" s="16" t="inlineStr">
        <is>
          <t>Oil/Gas (Integrated)</t>
        </is>
      </c>
      <c r="B56" s="42" t="n">
        <v>34</v>
      </c>
      <c r="C56" s="35" t="n">
        <v>0.6887330580062661</v>
      </c>
      <c r="D56" s="35" t="n">
        <v>0.2160177663824132</v>
      </c>
      <c r="E56" s="33" t="n">
        <v>0.2826819447184662</v>
      </c>
      <c r="F56" s="35" t="n">
        <v>0.593114639491203</v>
      </c>
      <c r="G56" s="33" t="n">
        <v>0.06222133464727558</v>
      </c>
      <c r="H56" s="35" t="n">
        <v>0.6324676188577144</v>
      </c>
      <c r="I56" s="35" t="n">
        <v>0.2143658612279988</v>
      </c>
      <c r="J56" s="42" t="n">
        <v>0.2912473365496617</v>
      </c>
      <c r="K56" s="42" t="n">
        <v>0.6631207477761707</v>
      </c>
      <c r="L56" s="16" t="inlineStr">
        <is>
          <t>GLOBAL</t>
        </is>
      </c>
      <c r="M56" s="17" t="n">
        <v>46027</v>
      </c>
      <c r="N56" s="16" t="inlineStr">
        <is>
          <t>https://www.stern.nyu.edu/~adamodar/pc/datasets/betaGlobal.xls</t>
        </is>
      </c>
    </row>
    <row r="57">
      <c r="A57" s="16" t="inlineStr">
        <is>
          <t>Oil/Gas (Production and Exploration)</t>
        </is>
      </c>
      <c r="B57" s="42" t="n">
        <v>539</v>
      </c>
      <c r="C57" s="35" t="n">
        <v>0.8855554675584711</v>
      </c>
      <c r="D57" s="35" t="n">
        <v>0.3581608929824404</v>
      </c>
      <c r="E57" s="33" t="n">
        <v>0.08958282196877995</v>
      </c>
      <c r="F57" s="35" t="n">
        <v>0.6987758462207245</v>
      </c>
      <c r="G57" s="33" t="n">
        <v>0.0637868977150341</v>
      </c>
      <c r="H57" s="35" t="n">
        <v>0.7463854591601625</v>
      </c>
      <c r="I57" s="35" t="n">
        <v>0.4668950575338259</v>
      </c>
      <c r="J57" s="42" t="n">
        <v>0.5391808905321575</v>
      </c>
      <c r="K57" s="42" t="n">
        <v>1.21034463061578</v>
      </c>
      <c r="L57" s="16" t="inlineStr">
        <is>
          <t>GLOBAL</t>
        </is>
      </c>
      <c r="M57" s="17" t="n">
        <v>46027</v>
      </c>
      <c r="N57" s="16" t="inlineStr">
        <is>
          <t>https://www.stern.nyu.edu/~adamodar/pc/datasets/betaGlobal.xls</t>
        </is>
      </c>
    </row>
    <row r="58">
      <c r="A58" s="16" t="inlineStr">
        <is>
          <t>Oil/Gas Distribution</t>
        </is>
      </c>
      <c r="B58" s="42" t="n">
        <v>186</v>
      </c>
      <c r="C58" s="35" t="n">
        <v>0.6534778887963208</v>
      </c>
      <c r="D58" s="35" t="n">
        <v>0.6154001929641649</v>
      </c>
      <c r="E58" s="33" t="n">
        <v>0.1214413920533999</v>
      </c>
      <c r="F58" s="35" t="n">
        <v>0.4478105298674708</v>
      </c>
      <c r="G58" s="33" t="n">
        <v>0.0289354869188094</v>
      </c>
      <c r="H58" s="35" t="n">
        <v>0.4611542527144429</v>
      </c>
      <c r="I58" s="35" t="n">
        <v>0.3470959069593989</v>
      </c>
      <c r="J58" s="42" t="n">
        <v>0.3395738463112972</v>
      </c>
      <c r="K58" s="42" t="n">
        <v>0.4052751995514682</v>
      </c>
      <c r="L58" s="16" t="inlineStr">
        <is>
          <t>GLOBAL</t>
        </is>
      </c>
      <c r="M58" s="17" t="n">
        <v>46027</v>
      </c>
      <c r="N58" s="16" t="inlineStr">
        <is>
          <t>https://www.stern.nyu.edu/~adamodar/pc/datasets/betaGlobal.xls</t>
        </is>
      </c>
    </row>
    <row r="59">
      <c r="A59" s="16" t="inlineStr">
        <is>
          <t>Oilfield Svcs/Equip.</t>
        </is>
      </c>
      <c r="B59" s="42" t="n">
        <v>431</v>
      </c>
      <c r="C59" s="35" t="n">
        <v>0.9482360006929875</v>
      </c>
      <c r="D59" s="35" t="n">
        <v>0.3966307373470815</v>
      </c>
      <c r="E59" s="33" t="n">
        <v>0.1372803033016991</v>
      </c>
      <c r="F59" s="35" t="n">
        <v>0.7316604648552939</v>
      </c>
      <c r="G59" s="33" t="n">
        <v>0.08502511180768001</v>
      </c>
      <c r="H59" s="35" t="n">
        <v>0.7996508694362168</v>
      </c>
      <c r="I59" s="35" t="n">
        <v>0.3715398237043983</v>
      </c>
      <c r="J59" s="42" t="n">
        <v>0.4221380395376769</v>
      </c>
      <c r="K59" s="42" t="n">
        <v>0.6130575796544399</v>
      </c>
      <c r="L59" s="16" t="inlineStr">
        <is>
          <t>GLOBAL</t>
        </is>
      </c>
      <c r="M59" s="17" t="n">
        <v>46027</v>
      </c>
      <c r="N59" s="16" t="inlineStr">
        <is>
          <t>https://www.stern.nyu.edu/~adamodar/pc/datasets/betaGlobal.xls</t>
        </is>
      </c>
    </row>
    <row r="60">
      <c r="A60" s="16" t="inlineStr">
        <is>
          <t>Packaging &amp; Container</t>
        </is>
      </c>
      <c r="B60" s="42" t="n">
        <v>438</v>
      </c>
      <c r="C60" s="35" t="n">
        <v>0.7591351325704163</v>
      </c>
      <c r="D60" s="35" t="n">
        <v>0.5264689021137591</v>
      </c>
      <c r="E60" s="33" t="n">
        <v>0.1666520970549143</v>
      </c>
      <c r="F60" s="35" t="n">
        <v>0.5450018618461938</v>
      </c>
      <c r="G60" s="33" t="n">
        <v>0.05308044894663993</v>
      </c>
      <c r="H60" s="35" t="n">
        <v>0.5755524439641465</v>
      </c>
      <c r="I60" s="35" t="n">
        <v>0.3190892683345648</v>
      </c>
      <c r="J60" s="42" t="n">
        <v>0.3441170723962298</v>
      </c>
      <c r="K60" s="42" t="n">
        <v>0.1261500732287512</v>
      </c>
      <c r="L60" s="16" t="inlineStr">
        <is>
          <t>GLOBAL</t>
        </is>
      </c>
      <c r="M60" s="17" t="n">
        <v>46027</v>
      </c>
      <c r="N60" s="16" t="inlineStr">
        <is>
          <t>https://www.stern.nyu.edu/~adamodar/pc/datasets/betaGlobal.xls</t>
        </is>
      </c>
    </row>
    <row r="61">
      <c r="A61" s="16" t="inlineStr">
        <is>
          <t>Paper/Forest Products</t>
        </is>
      </c>
      <c r="B61" s="42" t="n">
        <v>271</v>
      </c>
      <c r="C61" s="35" t="n">
        <v>0.8886903362780022</v>
      </c>
      <c r="D61" s="35" t="n">
        <v>0.7808078248889015</v>
      </c>
      <c r="E61" s="33" t="n">
        <v>0.1250668142375533</v>
      </c>
      <c r="F61" s="35" t="n">
        <v>0.561496719765989</v>
      </c>
      <c r="G61" s="33" t="n">
        <v>0.0804994160077349</v>
      </c>
      <c r="H61" s="35" t="n">
        <v>0.6106540110372702</v>
      </c>
      <c r="I61" s="35" t="n">
        <v>0.3058225168054844</v>
      </c>
      <c r="J61" s="42" t="n">
        <v>0.3675102153784272</v>
      </c>
      <c r="K61" s="42" t="n">
        <v>0.377399578780635</v>
      </c>
      <c r="L61" s="16" t="inlineStr">
        <is>
          <t>GLOBAL</t>
        </is>
      </c>
      <c r="M61" s="17" t="n">
        <v>46027</v>
      </c>
      <c r="N61" s="16" t="inlineStr">
        <is>
          <t>https://www.stern.nyu.edu/~adamodar/pc/datasets/betaGlobal.xls</t>
        </is>
      </c>
    </row>
    <row r="62">
      <c r="A62" s="16" t="inlineStr">
        <is>
          <t>Power</t>
        </is>
      </c>
      <c r="B62" s="42" t="n">
        <v>486</v>
      </c>
      <c r="C62" s="35" t="n">
        <v>0.713095834385215</v>
      </c>
      <c r="D62" s="35" t="n">
        <v>0.858657624884019</v>
      </c>
      <c r="E62" s="33" t="n">
        <v>0.1786063384060824</v>
      </c>
      <c r="F62" s="35" t="n">
        <v>0.4345982448906888</v>
      </c>
      <c r="G62" s="33" t="n">
        <v>0.04545334789229938</v>
      </c>
      <c r="H62" s="35" t="n">
        <v>0.45529282820391</v>
      </c>
      <c r="I62" s="35" t="n">
        <v>0.2609017992478936</v>
      </c>
      <c r="J62" s="42" t="n">
        <v>0.306094059709723</v>
      </c>
      <c r="K62" s="42" t="n">
        <v>0.2191806113371604</v>
      </c>
      <c r="L62" s="16" t="inlineStr">
        <is>
          <t>GLOBAL</t>
        </is>
      </c>
      <c r="M62" s="17" t="n">
        <v>46027</v>
      </c>
      <c r="N62" s="16" t="inlineStr">
        <is>
          <t>https://www.stern.nyu.edu/~adamodar/pc/datasets/betaGlobal.xls</t>
        </is>
      </c>
    </row>
    <row r="63">
      <c r="A63" s="16" t="inlineStr">
        <is>
          <t>Precious Metals</t>
        </is>
      </c>
      <c r="B63" s="42" t="n">
        <v>777</v>
      </c>
      <c r="C63" s="35" t="n">
        <v>1.397502721670588</v>
      </c>
      <c r="D63" s="35" t="n">
        <v>0.09055723216993652</v>
      </c>
      <c r="E63" s="33" t="n">
        <v>0.05111634044564177</v>
      </c>
      <c r="F63" s="35" t="n">
        <v>1.309034428081994</v>
      </c>
      <c r="G63" s="33" t="n">
        <v>0.04723921603551472</v>
      </c>
      <c r="H63" s="35" t="n">
        <v>1.373938191111347</v>
      </c>
      <c r="I63" s="35" t="n">
        <v>0.5774476192724218</v>
      </c>
      <c r="J63" s="42" t="n">
        <v>0.7989371056048193</v>
      </c>
      <c r="K63" s="42" t="n">
        <v>0.6529082313850799</v>
      </c>
      <c r="L63" s="16" t="inlineStr">
        <is>
          <t>GLOBAL</t>
        </is>
      </c>
      <c r="M63" s="17" t="n">
        <v>46027</v>
      </c>
      <c r="N63" s="16" t="inlineStr">
        <is>
          <t>https://www.stern.nyu.edu/~adamodar/pc/datasets/betaGlobal.xls</t>
        </is>
      </c>
    </row>
    <row r="64">
      <c r="A64" s="16" t="inlineStr">
        <is>
          <t>Publishing &amp; Newspapers</t>
        </is>
      </c>
      <c r="B64" s="42" t="n">
        <v>307</v>
      </c>
      <c r="C64" s="35" t="n">
        <v>0.8166280629364139</v>
      </c>
      <c r="D64" s="35" t="n">
        <v>0.2798890840324695</v>
      </c>
      <c r="E64" s="33" t="n">
        <v>0.150337447698557</v>
      </c>
      <c r="F64" s="35" t="n">
        <v>0.6755238208023111</v>
      </c>
      <c r="G64" s="33" t="n">
        <v>0.1325970797315459</v>
      </c>
      <c r="H64" s="35" t="n">
        <v>0.7787889630268272</v>
      </c>
      <c r="I64" s="35" t="n">
        <v>0.3130023762220275</v>
      </c>
      <c r="J64" s="42" t="n">
        <v>0.3617680805781914</v>
      </c>
      <c r="K64" s="42" t="n">
        <v>0.135961573223364</v>
      </c>
      <c r="L64" s="16" t="inlineStr">
        <is>
          <t>GLOBAL</t>
        </is>
      </c>
      <c r="M64" s="17" t="n">
        <v>46027</v>
      </c>
      <c r="N64" s="16" t="inlineStr">
        <is>
          <t>https://www.stern.nyu.edu/~adamodar/pc/datasets/betaGlobal.xls</t>
        </is>
      </c>
    </row>
    <row r="65">
      <c r="A65" s="16" t="inlineStr">
        <is>
          <t>R.E.I.T.</t>
        </is>
      </c>
      <c r="B65" s="42" t="n">
        <v>643</v>
      </c>
      <c r="C65" s="35" t="n">
        <v>0.5649158041768807</v>
      </c>
      <c r="D65" s="35" t="n">
        <v>0.8007445430582508</v>
      </c>
      <c r="E65" s="33" t="n">
        <v>0.03972064845574495</v>
      </c>
      <c r="F65" s="35" t="n">
        <v>0.353603744037734</v>
      </c>
      <c r="G65" s="33" t="n">
        <v>0.02241303414208161</v>
      </c>
      <c r="H65" s="35" t="n">
        <v>0.3617107801017127</v>
      </c>
      <c r="I65" s="35" t="n">
        <v>0.2050749614098834</v>
      </c>
      <c r="J65" s="42" t="n">
        <v>0.2281224401054277</v>
      </c>
      <c r="K65" s="42" t="n">
        <v>0.205255226128628</v>
      </c>
      <c r="L65" s="16" t="inlineStr">
        <is>
          <t>GLOBAL</t>
        </is>
      </c>
      <c r="M65" s="17" t="n">
        <v>46027</v>
      </c>
      <c r="N65" s="16" t="inlineStr">
        <is>
          <t>https://www.stern.nyu.edu/~adamodar/pc/datasets/betaGlobal.xls</t>
        </is>
      </c>
    </row>
    <row r="66">
      <c r="A66" s="16" t="inlineStr">
        <is>
          <t>Real Estate (Development)</t>
        </is>
      </c>
      <c r="B66" s="42" t="n">
        <v>895</v>
      </c>
      <c r="C66" s="35" t="n">
        <v>0.9255963509212772</v>
      </c>
      <c r="D66" s="35" t="n">
        <v>1.911843342843763</v>
      </c>
      <c r="E66" s="33" t="n">
        <v>0.1452046070237328</v>
      </c>
      <c r="F66" s="35" t="n">
        <v>0.3814047460640123</v>
      </c>
      <c r="G66" s="33" t="n">
        <v>0.1447231193594272</v>
      </c>
      <c r="H66" s="35" t="n">
        <v>0.4459430094478332</v>
      </c>
      <c r="I66" s="35" t="n">
        <v>0.3517775631363108</v>
      </c>
      <c r="J66" s="42" t="n">
        <v>0.4316375298833472</v>
      </c>
      <c r="K66" s="42" t="n">
        <v>0.491343688063346</v>
      </c>
      <c r="L66" s="16" t="inlineStr">
        <is>
          <t>GLOBAL</t>
        </is>
      </c>
      <c r="M66" s="17" t="n">
        <v>46027</v>
      </c>
      <c r="N66" s="16" t="inlineStr">
        <is>
          <t>https://www.stern.nyu.edu/~adamodar/pc/datasets/betaGlobal.xls</t>
        </is>
      </c>
    </row>
    <row r="67">
      <c r="A67" s="16" t="inlineStr">
        <is>
          <t>Real Estate (General/Diversified)</t>
        </is>
      </c>
      <c r="B67" s="42" t="n">
        <v>312</v>
      </c>
      <c r="C67" s="35" t="n">
        <v>0.9278510967823941</v>
      </c>
      <c r="D67" s="35" t="n">
        <v>0.8855910470521566</v>
      </c>
      <c r="E67" s="33" t="n">
        <v>0.1428570535355463</v>
      </c>
      <c r="F67" s="35" t="n">
        <v>0.5586379819840572</v>
      </c>
      <c r="G67" s="33" t="n">
        <v>0.0652624893639039</v>
      </c>
      <c r="H67" s="35" t="n">
        <v>0.5976415577929464</v>
      </c>
      <c r="I67" s="35" t="n">
        <v>0.2919979386518995</v>
      </c>
      <c r="J67" s="42" t="n">
        <v>0.3351451420430995</v>
      </c>
      <c r="K67" s="42" t="n">
        <v>0.1340719880030403</v>
      </c>
      <c r="L67" s="16" t="inlineStr">
        <is>
          <t>GLOBAL</t>
        </is>
      </c>
      <c r="M67" s="17" t="n">
        <v>46027</v>
      </c>
      <c r="N67" s="16" t="inlineStr">
        <is>
          <t>https://www.stern.nyu.edu/~adamodar/pc/datasets/betaGlobal.xls</t>
        </is>
      </c>
    </row>
    <row r="68">
      <c r="A68" s="16" t="inlineStr">
        <is>
          <t>Real Estate (Operations &amp; Services)</t>
        </is>
      </c>
      <c r="B68" s="42" t="n">
        <v>752</v>
      </c>
      <c r="C68" s="35" t="n">
        <v>0.7817615978661525</v>
      </c>
      <c r="D68" s="35" t="n">
        <v>0.8250235343665596</v>
      </c>
      <c r="E68" s="33" t="n">
        <v>0.142715382357555</v>
      </c>
      <c r="F68" s="35" t="n">
        <v>0.4838486781679157</v>
      </c>
      <c r="G68" s="33" t="n">
        <v>0.05888789747767325</v>
      </c>
      <c r="H68" s="35" t="n">
        <v>0.5141243820700275</v>
      </c>
      <c r="I68" s="35" t="n">
        <v>0.2986530056239502</v>
      </c>
      <c r="J68" s="42" t="n">
        <v>0.3627061746321218</v>
      </c>
      <c r="K68" s="42" t="n">
        <v>0.1520146152460757</v>
      </c>
      <c r="L68" s="16" t="inlineStr">
        <is>
          <t>GLOBAL</t>
        </is>
      </c>
      <c r="M68" s="17" t="n">
        <v>46027</v>
      </c>
      <c r="N68" s="16" t="inlineStr">
        <is>
          <t>https://www.stern.nyu.edu/~adamodar/pc/datasets/betaGlobal.xls</t>
        </is>
      </c>
    </row>
    <row r="69">
      <c r="A69" s="16" t="inlineStr">
        <is>
          <t>Recreation</t>
        </is>
      </c>
      <c r="B69" s="42" t="n">
        <v>332</v>
      </c>
      <c r="C69" s="35" t="n">
        <v>1.006379861589296</v>
      </c>
      <c r="D69" s="35" t="n">
        <v>0.3336766048658676</v>
      </c>
      <c r="E69" s="33" t="n">
        <v>0.147663142389578</v>
      </c>
      <c r="F69" s="35" t="n">
        <v>0.8057337473201284</v>
      </c>
      <c r="G69" s="33" t="n">
        <v>0.09465124078352319</v>
      </c>
      <c r="H69" s="35" t="n">
        <v>0.8899705656165486</v>
      </c>
      <c r="I69" s="35" t="n">
        <v>0.3564674999139533</v>
      </c>
      <c r="J69" s="42" t="n">
        <v>0.3887640144142781</v>
      </c>
      <c r="K69" s="42" t="n">
        <v>0.257546319590153</v>
      </c>
      <c r="L69" s="16" t="inlineStr">
        <is>
          <t>GLOBAL</t>
        </is>
      </c>
      <c r="M69" s="17" t="n">
        <v>46027</v>
      </c>
      <c r="N69" s="16" t="inlineStr">
        <is>
          <t>https://www.stern.nyu.edu/~adamodar/pc/datasets/betaGlobal.xls</t>
        </is>
      </c>
    </row>
    <row r="70">
      <c r="A70" s="16" t="inlineStr">
        <is>
          <t>Reinsurance</t>
        </is>
      </c>
      <c r="B70" s="42" t="n">
        <v>32</v>
      </c>
      <c r="C70" s="35" t="n">
        <v>0.9894656018903776</v>
      </c>
      <c r="D70" s="35" t="n">
        <v>0.2027957244084444</v>
      </c>
      <c r="E70" s="33" t="n">
        <v>0.1774437521312097</v>
      </c>
      <c r="F70" s="35" t="n">
        <v>0.8593986654855044</v>
      </c>
      <c r="G70" s="33" t="n">
        <v>0.09790305143198366</v>
      </c>
      <c r="H70" s="35" t="n">
        <v>0.9526677446916421</v>
      </c>
      <c r="I70" s="35" t="n">
        <v>0.2533000659866368</v>
      </c>
      <c r="J70" s="42" t="n">
        <v>0.3057150140325701</v>
      </c>
      <c r="K70" s="42" t="n">
        <v>0.4203542065896124</v>
      </c>
      <c r="L70" s="16" t="inlineStr">
        <is>
          <t>GLOBAL</t>
        </is>
      </c>
      <c r="M70" s="17" t="n">
        <v>46027</v>
      </c>
      <c r="N70" s="16" t="inlineStr">
        <is>
          <t>https://www.stern.nyu.edu/~adamodar/pc/datasets/betaGlobal.xls</t>
        </is>
      </c>
    </row>
    <row r="71">
      <c r="A71" s="16" t="inlineStr">
        <is>
          <t>Restaurant/Dining</t>
        </is>
      </c>
      <c r="B71" s="42" t="n">
        <v>410</v>
      </c>
      <c r="C71" s="35" t="n">
        <v>0.7547042188005285</v>
      </c>
      <c r="D71" s="35" t="n">
        <v>0.2601403000064184</v>
      </c>
      <c r="E71" s="33" t="n">
        <v>0.1521225770596238</v>
      </c>
      <c r="F71" s="35" t="n">
        <v>0.6320050485381618</v>
      </c>
      <c r="G71" s="33" t="n">
        <v>0.04332450205361598</v>
      </c>
      <c r="H71" s="35" t="n">
        <v>0.6606263564759781</v>
      </c>
      <c r="I71" s="35" t="n">
        <v>0.3241106364667838</v>
      </c>
      <c r="J71" s="42" t="n">
        <v>0.3314076568122884</v>
      </c>
      <c r="K71" s="42" t="n">
        <v>0.3372964141108835</v>
      </c>
      <c r="L71" s="16" t="inlineStr">
        <is>
          <t>GLOBAL</t>
        </is>
      </c>
      <c r="M71" s="17" t="n">
        <v>46027</v>
      </c>
      <c r="N71" s="16" t="inlineStr">
        <is>
          <t>https://www.stern.nyu.edu/~adamodar/pc/datasets/betaGlobal.xls</t>
        </is>
      </c>
    </row>
    <row r="72">
      <c r="A72" s="16" t="inlineStr">
        <is>
          <t>Retail (Automotive)</t>
        </is>
      </c>
      <c r="B72" s="42" t="n">
        <v>212</v>
      </c>
      <c r="C72" s="35" t="n">
        <v>0.8345533783845093</v>
      </c>
      <c r="D72" s="35" t="n">
        <v>0.527485319407323</v>
      </c>
      <c r="E72" s="33" t="n">
        <v>0.1693167304161292</v>
      </c>
      <c r="F72" s="35" t="n">
        <v>0.5988203756771432</v>
      </c>
      <c r="G72" s="33" t="n">
        <v>0.04919812898283576</v>
      </c>
      <c r="H72" s="35" t="n">
        <v>0.6298056345182907</v>
      </c>
      <c r="I72" s="35" t="n">
        <v>0.3492448330267457</v>
      </c>
      <c r="J72" s="42" t="n">
        <v>0.3707027154283827</v>
      </c>
      <c r="K72" s="42" t="n">
        <v>0.2888930471923861</v>
      </c>
      <c r="L72" s="16" t="inlineStr">
        <is>
          <t>GLOBAL</t>
        </is>
      </c>
      <c r="M72" s="17" t="n">
        <v>46027</v>
      </c>
      <c r="N72" s="16" t="inlineStr">
        <is>
          <t>https://www.stern.nyu.edu/~adamodar/pc/datasets/betaGlobal.xls</t>
        </is>
      </c>
    </row>
    <row r="73">
      <c r="A73" s="16" t="inlineStr">
        <is>
          <t>Retail (Building Supply)</t>
        </is>
      </c>
      <c r="B73" s="42" t="n">
        <v>121</v>
      </c>
      <c r="C73" s="35" t="n">
        <v>0.9448886263181572</v>
      </c>
      <c r="D73" s="35" t="n">
        <v>0.2595179795427864</v>
      </c>
      <c r="E73" s="33" t="n">
        <v>0.1843887301146109</v>
      </c>
      <c r="F73" s="35" t="n">
        <v>0.7915773048262033</v>
      </c>
      <c r="G73" s="33" t="n">
        <v>0.01625148109362718</v>
      </c>
      <c r="H73" s="35" t="n">
        <v>0.8046541261441439</v>
      </c>
      <c r="I73" s="35" t="n">
        <v>0.3039210552864275</v>
      </c>
      <c r="J73" s="42" t="n">
        <v>0.3431839495105764</v>
      </c>
      <c r="K73" s="42" t="n">
        <v>0.2625910375175138</v>
      </c>
      <c r="L73" s="16" t="inlineStr">
        <is>
          <t>GLOBAL</t>
        </is>
      </c>
      <c r="M73" s="17" t="n">
        <v>46027</v>
      </c>
      <c r="N73" s="16" t="inlineStr">
        <is>
          <t>https://www.stern.nyu.edu/~adamodar/pc/datasets/betaGlobal.xls</t>
        </is>
      </c>
    </row>
    <row r="74">
      <c r="A74" s="16" t="inlineStr">
        <is>
          <t>Retail (Distributors)</t>
        </is>
      </c>
      <c r="B74" s="42" t="n">
        <v>1079</v>
      </c>
      <c r="C74" s="35" t="n">
        <v>0.8135943038880372</v>
      </c>
      <c r="D74" s="35" t="n">
        <v>0.4833561690752768</v>
      </c>
      <c r="E74" s="33" t="n">
        <v>0.1748253846722432</v>
      </c>
      <c r="F74" s="35" t="n">
        <v>0.5979107360036378</v>
      </c>
      <c r="G74" s="33" t="n">
        <v>0.06981519065862023</v>
      </c>
      <c r="H74" s="35" t="n">
        <v>0.6427870354354531</v>
      </c>
      <c r="I74" s="35" t="n">
        <v>0.3515543473083488</v>
      </c>
      <c r="J74" s="42" t="n">
        <v>0.3860263803991233</v>
      </c>
      <c r="K74" s="42" t="n">
        <v>0.3480632244752209</v>
      </c>
      <c r="L74" s="16" t="inlineStr">
        <is>
          <t>GLOBAL</t>
        </is>
      </c>
      <c r="M74" s="17" t="n">
        <v>46027</v>
      </c>
      <c r="N74" s="16" t="inlineStr">
        <is>
          <t>https://www.stern.nyu.edu/~adamodar/pc/datasets/betaGlobal.xls</t>
        </is>
      </c>
    </row>
    <row r="75">
      <c r="A75" s="16" t="inlineStr">
        <is>
          <t>Retail (General)</t>
        </is>
      </c>
      <c r="B75" s="42" t="n">
        <v>252</v>
      </c>
      <c r="C75" s="35" t="n">
        <v>0.9825458040668552</v>
      </c>
      <c r="D75" s="35" t="n">
        <v>0.130445470606331</v>
      </c>
      <c r="E75" s="33" t="n">
        <v>0.1767388230084012</v>
      </c>
      <c r="F75" s="35" t="n">
        <v>0.8953793243235615</v>
      </c>
      <c r="G75" s="33" t="n">
        <v>0.0447024544030705</v>
      </c>
      <c r="H75" s="35" t="n">
        <v>0.9372779491064982</v>
      </c>
      <c r="I75" s="35" t="n">
        <v>0.3192851952808888</v>
      </c>
      <c r="J75" s="42" t="n">
        <v>0.3615244623466804</v>
      </c>
      <c r="K75" s="42" t="n">
        <v>0.291348426582653</v>
      </c>
      <c r="L75" s="16" t="inlineStr">
        <is>
          <t>GLOBAL</t>
        </is>
      </c>
      <c r="M75" s="17" t="n">
        <v>46027</v>
      </c>
      <c r="N75" s="16" t="inlineStr">
        <is>
          <t>https://www.stern.nyu.edu/~adamodar/pc/datasets/betaGlobal.xls</t>
        </is>
      </c>
    </row>
    <row r="76">
      <c r="A76" s="16" t="inlineStr">
        <is>
          <t>Retail (Grocery and Food)</t>
        </is>
      </c>
      <c r="B76" s="42" t="n">
        <v>215</v>
      </c>
      <c r="C76" s="35" t="n">
        <v>0.8735269236418004</v>
      </c>
      <c r="D76" s="35" t="n">
        <v>0.4596116425636215</v>
      </c>
      <c r="E76" s="33" t="n">
        <v>0.2080925358647144</v>
      </c>
      <c r="F76" s="35" t="n">
        <v>0.6504256220517943</v>
      </c>
      <c r="G76" s="33" t="n">
        <v>0.05805976401814359</v>
      </c>
      <c r="H76" s="35" t="n">
        <v>0.6905168684866784</v>
      </c>
      <c r="I76" s="35" t="n">
        <v>0.2967224894348833</v>
      </c>
      <c r="J76" s="42" t="n">
        <v>0.3619039143297326</v>
      </c>
      <c r="K76" s="42" t="n">
        <v>0.2136781795949443</v>
      </c>
      <c r="L76" s="16" t="inlineStr">
        <is>
          <t>GLOBAL</t>
        </is>
      </c>
      <c r="M76" s="17" t="n">
        <v>46027</v>
      </c>
      <c r="N76" s="16" t="inlineStr">
        <is>
          <t>https://www.stern.nyu.edu/~adamodar/pc/datasets/betaGlobal.xls</t>
        </is>
      </c>
    </row>
    <row r="77">
      <c r="A77" s="16" t="inlineStr">
        <is>
          <t>Retail (REITs)</t>
        </is>
      </c>
      <c r="B77" s="42" t="n">
        <v>113</v>
      </c>
      <c r="C77" s="35" t="n">
        <v>0.6078154093364273</v>
      </c>
      <c r="D77" s="35" t="n">
        <v>0.7113264128682715</v>
      </c>
      <c r="E77" s="33" t="n">
        <v>0.0682137936717401</v>
      </c>
      <c r="F77" s="35" t="n">
        <v>0.397041046962914</v>
      </c>
      <c r="G77" s="33" t="n">
        <v>0.02521212340039027</v>
      </c>
      <c r="H77" s="35" t="n">
        <v>0.4073102020389581</v>
      </c>
      <c r="I77" s="35" t="n">
        <v>0.1697504486086578</v>
      </c>
      <c r="J77" s="42" t="n">
        <v>0.1781362514483556</v>
      </c>
      <c r="K77" s="42" t="n">
        <v>0.1277538597937521</v>
      </c>
      <c r="L77" s="16" t="inlineStr">
        <is>
          <t>GLOBAL</t>
        </is>
      </c>
      <c r="M77" s="17" t="n">
        <v>46027</v>
      </c>
      <c r="N77" s="16" t="inlineStr">
        <is>
          <t>https://www.stern.nyu.edu/~adamodar/pc/datasets/betaGlobal.xls</t>
        </is>
      </c>
    </row>
    <row r="78">
      <c r="A78" s="16" t="inlineStr">
        <is>
          <t>Retail (Special Lines)</t>
        </is>
      </c>
      <c r="B78" s="42" t="n">
        <v>649</v>
      </c>
      <c r="C78" s="35" t="n">
        <v>0.9604159304469734</v>
      </c>
      <c r="D78" s="35" t="n">
        <v>0.1836495038779235</v>
      </c>
      <c r="E78" s="33" t="n">
        <v>0.1692124554941876</v>
      </c>
      <c r="F78" s="35" t="n">
        <v>0.8446501826704906</v>
      </c>
      <c r="G78" s="33" t="n">
        <v>0.0652788116557214</v>
      </c>
      <c r="H78" s="35" t="n">
        <v>0.9036386392039154</v>
      </c>
      <c r="I78" s="35" t="n">
        <v>0.3546995542090899</v>
      </c>
      <c r="J78" s="42" t="n">
        <v>0.3974555854898027</v>
      </c>
      <c r="K78" s="42" t="n">
        <v>0.2094434869263412</v>
      </c>
      <c r="L78" s="16" t="inlineStr">
        <is>
          <t>GLOBAL</t>
        </is>
      </c>
      <c r="M78" s="17" t="n">
        <v>46027</v>
      </c>
      <c r="N78" s="16" t="inlineStr">
        <is>
          <t>https://www.stern.nyu.edu/~adamodar/pc/datasets/betaGlobal.xls</t>
        </is>
      </c>
    </row>
    <row r="79">
      <c r="A79" s="16" t="inlineStr">
        <is>
          <t>Rubber&amp; Tires</t>
        </is>
      </c>
      <c r="B79" s="42" t="n">
        <v>91</v>
      </c>
      <c r="C79" s="35" t="n">
        <v>0.9407597331040694</v>
      </c>
      <c r="D79" s="35" t="n">
        <v>0.4412067746146189</v>
      </c>
      <c r="E79" s="33" t="n">
        <v>0.1803651854912596</v>
      </c>
      <c r="F79" s="35" t="n">
        <v>0.7077252038858357</v>
      </c>
      <c r="G79" s="33" t="n">
        <v>0.09352781604763093</v>
      </c>
      <c r="H79" s="35" t="n">
        <v>0.7807467415051133</v>
      </c>
      <c r="I79" s="35" t="n">
        <v>0.2608595596123324</v>
      </c>
      <c r="J79" s="42" t="n">
        <v>0.301311818098797</v>
      </c>
      <c r="K79" s="42" t="n">
        <v>0.1501226962119721</v>
      </c>
      <c r="L79" s="16" t="inlineStr">
        <is>
          <t>GLOBAL</t>
        </is>
      </c>
      <c r="M79" s="17" t="n">
        <v>46027</v>
      </c>
      <c r="N79" s="16" t="inlineStr">
        <is>
          <t>https://www.stern.nyu.edu/~adamodar/pc/datasets/betaGlobal.xls</t>
        </is>
      </c>
    </row>
    <row r="80">
      <c r="A80" s="16" t="inlineStr">
        <is>
          <t>Semiconductor</t>
        </is>
      </c>
      <c r="B80" s="42" t="n">
        <v>675</v>
      </c>
      <c r="C80" s="35" t="n">
        <v>1.876765888655153</v>
      </c>
      <c r="D80" s="35" t="n">
        <v>0.04125298692135482</v>
      </c>
      <c r="E80" s="33" t="n">
        <v>0.08455188140183831</v>
      </c>
      <c r="F80" s="35" t="n">
        <v>1.820711455467853</v>
      </c>
      <c r="G80" s="33" t="n">
        <v>0.02578289544873887</v>
      </c>
      <c r="H80" s="35" t="n">
        <v>1.86889703225494</v>
      </c>
      <c r="I80" s="35" t="n">
        <v>0.3833764930860169</v>
      </c>
      <c r="J80" s="42" t="n">
        <v>0.4508125738693745</v>
      </c>
      <c r="K80" s="42" t="n">
        <v>0.4194954084487921</v>
      </c>
      <c r="L80" s="16" t="inlineStr">
        <is>
          <t>GLOBAL</t>
        </is>
      </c>
      <c r="M80" s="17" t="n">
        <v>46027</v>
      </c>
      <c r="N80" s="16" t="inlineStr">
        <is>
          <t>https://www.stern.nyu.edu/~adamodar/pc/datasets/betaGlobal.xls</t>
        </is>
      </c>
    </row>
    <row r="81">
      <c r="A81" s="16" t="inlineStr">
        <is>
          <t>Semiconductor Equip</t>
        </is>
      </c>
      <c r="B81" s="42" t="n">
        <v>391</v>
      </c>
      <c r="C81" s="35" t="n">
        <v>2.125766710261747</v>
      </c>
      <c r="D81" s="35" t="n">
        <v>0.05609079090864195</v>
      </c>
      <c r="E81" s="33" t="n">
        <v>0.1218586972637093</v>
      </c>
      <c r="F81" s="35" t="n">
        <v>2.04035626021037</v>
      </c>
      <c r="G81" s="33" t="n">
        <v>0.03631845495712649</v>
      </c>
      <c r="H81" s="35" t="n">
        <v>2.117251565837131</v>
      </c>
      <c r="I81" s="35" t="n">
        <v>0.3931431829987285</v>
      </c>
      <c r="J81" s="42" t="n">
        <v>0.4598911785520198</v>
      </c>
      <c r="K81" s="42" t="n">
        <v>0.5023293823904912</v>
      </c>
      <c r="L81" s="16" t="inlineStr">
        <is>
          <t>GLOBAL</t>
        </is>
      </c>
      <c r="M81" s="17" t="n">
        <v>46027</v>
      </c>
      <c r="N81" s="16" t="inlineStr">
        <is>
          <t>https://www.stern.nyu.edu/~adamodar/pc/datasets/betaGlobal.xls</t>
        </is>
      </c>
    </row>
    <row r="82">
      <c r="A82" s="16" t="inlineStr">
        <is>
          <t>Shipbuilding &amp; Marine</t>
        </is>
      </c>
      <c r="B82" s="42" t="n">
        <v>359</v>
      </c>
      <c r="C82" s="35" t="n">
        <v>0.8743989647644601</v>
      </c>
      <c r="D82" s="35" t="n">
        <v>0.4169437731135859</v>
      </c>
      <c r="E82" s="33" t="n">
        <v>0.1506234132703901</v>
      </c>
      <c r="F82" s="35" t="n">
        <v>0.6668869843365539</v>
      </c>
      <c r="G82" s="33" t="n">
        <v>0.1527557323777331</v>
      </c>
      <c r="H82" s="35" t="n">
        <v>0.7871248113700747</v>
      </c>
      <c r="I82" s="35" t="n">
        <v>0.3160614274568845</v>
      </c>
      <c r="J82" s="42" t="n">
        <v>0.3378114092685288</v>
      </c>
      <c r="K82" s="42" t="n">
        <v>1.046117870372185</v>
      </c>
      <c r="L82" s="16" t="inlineStr">
        <is>
          <t>GLOBAL</t>
        </is>
      </c>
      <c r="M82" s="17" t="n">
        <v>46027</v>
      </c>
      <c r="N82" s="16" t="inlineStr">
        <is>
          <t>https://www.stern.nyu.edu/~adamodar/pc/datasets/betaGlobal.xls</t>
        </is>
      </c>
    </row>
    <row r="83">
      <c r="A83" s="16" t="inlineStr">
        <is>
          <t>Shoe</t>
        </is>
      </c>
      <c r="B83" s="42" t="n">
        <v>84</v>
      </c>
      <c r="C83" s="35" t="n">
        <v>0.9183732849112812</v>
      </c>
      <c r="D83" s="35" t="n">
        <v>0.1429401795839217</v>
      </c>
      <c r="E83" s="33" t="n">
        <v>0.1507081994654365</v>
      </c>
      <c r="F83" s="35" t="n">
        <v>0.82984818722974</v>
      </c>
      <c r="G83" s="33" t="n">
        <v>0.07156990271418091</v>
      </c>
      <c r="H83" s="35" t="n">
        <v>0.8938187049899886</v>
      </c>
      <c r="I83" s="35" t="n">
        <v>0.3540141632687013</v>
      </c>
      <c r="J83" s="42" t="n">
        <v>0.4242228022159766</v>
      </c>
      <c r="K83" s="42" t="n">
        <v>0.2782678351122662</v>
      </c>
      <c r="L83" s="16" t="inlineStr">
        <is>
          <t>GLOBAL</t>
        </is>
      </c>
      <c r="M83" s="17" t="n">
        <v>46027</v>
      </c>
      <c r="N83" s="16" t="inlineStr">
        <is>
          <t>https://www.stern.nyu.edu/~adamodar/pc/datasets/betaGlobal.xls</t>
        </is>
      </c>
    </row>
    <row r="84">
      <c r="A84" s="16" t="inlineStr">
        <is>
          <t>Software (Entertainment)</t>
        </is>
      </c>
      <c r="B84" s="42" t="n">
        <v>298</v>
      </c>
      <c r="C84" s="35" t="n">
        <v>1.246407316079466</v>
      </c>
      <c r="D84" s="35" t="n">
        <v>0.03136994094591206</v>
      </c>
      <c r="E84" s="33" t="n">
        <v>0.1087313519445311</v>
      </c>
      <c r="F84" s="35" t="n">
        <v>1.217894711745312</v>
      </c>
      <c r="G84" s="33" t="n">
        <v>0.01355737715850175</v>
      </c>
      <c r="H84" s="35" t="n">
        <v>1.23463309831149</v>
      </c>
      <c r="I84" s="35" t="n">
        <v>0.4717585857656202</v>
      </c>
      <c r="J84" s="42" t="n">
        <v>0.4930747454240414</v>
      </c>
      <c r="K84" s="42" t="n">
        <v>0.544855118297599</v>
      </c>
      <c r="L84" s="16" t="inlineStr">
        <is>
          <t>GLOBAL</t>
        </is>
      </c>
      <c r="M84" s="17" t="n">
        <v>46027</v>
      </c>
      <c r="N84" s="16" t="inlineStr">
        <is>
          <t>https://www.stern.nyu.edu/~adamodar/pc/datasets/betaGlobal.xls</t>
        </is>
      </c>
    </row>
    <row r="85">
      <c r="A85" s="16" t="inlineStr">
        <is>
          <t>Software (Internet)</t>
        </is>
      </c>
      <c r="B85" s="42" t="n">
        <v>150</v>
      </c>
      <c r="C85" s="35" t="n">
        <v>1.392131688617691</v>
      </c>
      <c r="D85" s="35" t="n">
        <v>0.1001249524054494</v>
      </c>
      <c r="E85" s="33" t="n">
        <v>0.1132491780018262</v>
      </c>
      <c r="F85" s="35" t="n">
        <v>1.295339694244705</v>
      </c>
      <c r="G85" s="33" t="n">
        <v>0.03118852981188183</v>
      </c>
      <c r="H85" s="35" t="n">
        <v>1.337040006342187</v>
      </c>
      <c r="I85" s="35" t="n">
        <v>0.4472113236234401</v>
      </c>
      <c r="J85" s="42" t="n">
        <v>0.4848634561992031</v>
      </c>
      <c r="K85" s="42" t="n">
        <v>0.7106940375287584</v>
      </c>
      <c r="L85" s="16" t="inlineStr">
        <is>
          <t>GLOBAL</t>
        </is>
      </c>
      <c r="M85" s="17" t="n">
        <v>46027</v>
      </c>
      <c r="N85" s="16" t="inlineStr">
        <is>
          <t>https://www.stern.nyu.edu/~adamodar/pc/datasets/betaGlobal.xls</t>
        </is>
      </c>
    </row>
    <row r="86">
      <c r="A86" s="16" t="inlineStr">
        <is>
          <t>Software (System &amp; Application)</t>
        </is>
      </c>
      <c r="B86" s="42" t="n">
        <v>1532</v>
      </c>
      <c r="C86" s="35" t="n">
        <v>1.353955269445132</v>
      </c>
      <c r="D86" s="35" t="n">
        <v>0.05835609504461194</v>
      </c>
      <c r="E86" s="33" t="n">
        <v>0.09035165721298412</v>
      </c>
      <c r="F86" s="35" t="n">
        <v>1.297449832337703</v>
      </c>
      <c r="G86" s="33" t="n">
        <v>0.02517030405852957</v>
      </c>
      <c r="H86" s="35" t="n">
        <v>1.330950254941355</v>
      </c>
      <c r="I86" s="35" t="n">
        <v>0.4458289969915536</v>
      </c>
      <c r="J86" s="42" t="n">
        <v>0.5094211917641069</v>
      </c>
      <c r="K86" s="42" t="n">
        <v>0.4162711455395093</v>
      </c>
      <c r="L86" s="16" t="inlineStr">
        <is>
          <t>GLOBAL</t>
        </is>
      </c>
      <c r="M86" s="17" t="n">
        <v>46027</v>
      </c>
      <c r="N86" s="16" t="inlineStr">
        <is>
          <t>https://www.stern.nyu.edu/~adamodar/pc/datasets/betaGlobal.xls</t>
        </is>
      </c>
    </row>
    <row r="87">
      <c r="A87" s="16" t="inlineStr">
        <is>
          <t>Steel</t>
        </is>
      </c>
      <c r="B87" s="42" t="n">
        <v>719</v>
      </c>
      <c r="C87" s="35" t="n">
        <v>1.128858237850021</v>
      </c>
      <c r="D87" s="35" t="n">
        <v>0.4733555833912187</v>
      </c>
      <c r="E87" s="33" t="n">
        <v>0.1454820371476613</v>
      </c>
      <c r="F87" s="35" t="n">
        <v>0.8341736548649583</v>
      </c>
      <c r="G87" s="33" t="n">
        <v>0.1024096235248743</v>
      </c>
      <c r="H87" s="35" t="n">
        <v>0.929347814691143</v>
      </c>
      <c r="I87" s="35" t="n">
        <v>0.3241430832805526</v>
      </c>
      <c r="J87" s="42" t="n">
        <v>0.3769551408811282</v>
      </c>
      <c r="K87" s="42" t="n">
        <v>0.5920674781137436</v>
      </c>
      <c r="L87" s="16" t="inlineStr">
        <is>
          <t>GLOBAL</t>
        </is>
      </c>
      <c r="M87" s="17" t="n">
        <v>46027</v>
      </c>
      <c r="N87" s="16" t="inlineStr">
        <is>
          <t>https://www.stern.nyu.edu/~adamodar/pc/datasets/betaGlobal.xls</t>
        </is>
      </c>
    </row>
    <row r="88">
      <c r="A88" s="16" t="inlineStr">
        <is>
          <t>Telecom (Wireless)</t>
        </is>
      </c>
      <c r="B88" s="42" t="n">
        <v>101</v>
      </c>
      <c r="C88" s="35" t="n">
        <v>0.7824176683719886</v>
      </c>
      <c r="D88" s="35" t="n">
        <v>0.499675198127862</v>
      </c>
      <c r="E88" s="33" t="n">
        <v>0.1766993253918939</v>
      </c>
      <c r="F88" s="35" t="n">
        <v>0.5698982714970884</v>
      </c>
      <c r="G88" s="33" t="n">
        <v>0.05464749677784661</v>
      </c>
      <c r="H88" s="35" t="n">
        <v>0.6028420822440717</v>
      </c>
      <c r="I88" s="35" t="n">
        <v>0.3119257583113442</v>
      </c>
      <c r="J88" s="42" t="n">
        <v>0.2826473785854386</v>
      </c>
      <c r="K88" s="42" t="n">
        <v>0.1478917163826755</v>
      </c>
      <c r="L88" s="16" t="inlineStr">
        <is>
          <t>GLOBAL</t>
        </is>
      </c>
      <c r="M88" s="17" t="n">
        <v>46027</v>
      </c>
      <c r="N88" s="16" t="inlineStr">
        <is>
          <t>https://www.stern.nyu.edu/~adamodar/pc/datasets/betaGlobal.xls</t>
        </is>
      </c>
    </row>
    <row r="89">
      <c r="A89" s="16" t="inlineStr">
        <is>
          <t>Telecom. Equipment</t>
        </is>
      </c>
      <c r="B89" s="42" t="n">
        <v>437</v>
      </c>
      <c r="C89" s="35" t="n">
        <v>1.327918509598088</v>
      </c>
      <c r="D89" s="35" t="n">
        <v>0.09624938101189369</v>
      </c>
      <c r="E89" s="33" t="n">
        <v>0.08268900800414042</v>
      </c>
      <c r="F89" s="35" t="n">
        <v>1.238925369133445</v>
      </c>
      <c r="G89" s="33" t="n">
        <v>0.04546213178697672</v>
      </c>
      <c r="H89" s="35" t="n">
        <v>1.29793213071035</v>
      </c>
      <c r="I89" s="35" t="n">
        <v>0.4051342130488809</v>
      </c>
      <c r="J89" s="42" t="n">
        <v>0.4696556984456923</v>
      </c>
      <c r="K89" s="42" t="n">
        <v>0.1395430482705574</v>
      </c>
      <c r="L89" s="16" t="inlineStr">
        <is>
          <t>GLOBAL</t>
        </is>
      </c>
      <c r="M89" s="17" t="n">
        <v>46027</v>
      </c>
      <c r="N89" s="16" t="inlineStr">
        <is>
          <t>https://www.stern.nyu.edu/~adamodar/pc/datasets/betaGlobal.xls</t>
        </is>
      </c>
    </row>
    <row r="90">
      <c r="A90" s="16" t="inlineStr">
        <is>
          <t>Telecom. Services</t>
        </is>
      </c>
      <c r="B90" s="42" t="n">
        <v>283</v>
      </c>
      <c r="C90" s="35" t="n">
        <v>0.7289777763741335</v>
      </c>
      <c r="D90" s="35" t="n">
        <v>0.7318091840259973</v>
      </c>
      <c r="E90" s="33" t="n">
        <v>0.1539609628420266</v>
      </c>
      <c r="F90" s="35" t="n">
        <v>0.4714795824263344</v>
      </c>
      <c r="G90" s="33" t="n">
        <v>0.04992614403089267</v>
      </c>
      <c r="H90" s="35" t="n">
        <v>0.4962557168204669</v>
      </c>
      <c r="I90" s="35" t="n">
        <v>0.3445521995602678</v>
      </c>
      <c r="J90" s="42" t="n">
        <v>0.3752660749854421</v>
      </c>
      <c r="K90" s="42" t="n">
        <v>0.05485970840269861</v>
      </c>
      <c r="L90" s="16" t="inlineStr">
        <is>
          <t>GLOBAL</t>
        </is>
      </c>
      <c r="M90" s="17" t="n">
        <v>46027</v>
      </c>
      <c r="N90" s="16" t="inlineStr">
        <is>
          <t>https://www.stern.nyu.edu/~adamodar/pc/datasets/betaGlobal.xls</t>
        </is>
      </c>
    </row>
    <row r="91">
      <c r="A91" s="16" t="inlineStr">
        <is>
          <t>Tobacco</t>
        </is>
      </c>
      <c r="B91" s="42" t="n">
        <v>48</v>
      </c>
      <c r="C91" s="35" t="n">
        <v>0.4272798643267071</v>
      </c>
      <c r="D91" s="35" t="n">
        <v>0.2366201258396629</v>
      </c>
      <c r="E91" s="33" t="n">
        <v>0.2013011288695667</v>
      </c>
      <c r="F91" s="35" t="n">
        <v>0.3631511483340386</v>
      </c>
      <c r="G91" s="33" t="n">
        <v>0.02982206851242859</v>
      </c>
      <c r="H91" s="35" t="n">
        <v>0.3743139650447623</v>
      </c>
      <c r="I91" s="35" t="n">
        <v>0.3862841283857383</v>
      </c>
      <c r="J91" s="42" t="n">
        <v>0.4049586219691881</v>
      </c>
      <c r="K91" s="42" t="n">
        <v>0.1337688184391981</v>
      </c>
      <c r="L91" s="16" t="inlineStr">
        <is>
          <t>GLOBAL</t>
        </is>
      </c>
      <c r="M91" s="17" t="n">
        <v>46027</v>
      </c>
      <c r="N91" s="16" t="inlineStr">
        <is>
          <t>https://www.stern.nyu.edu/~adamodar/pc/datasets/betaGlobal.xls</t>
        </is>
      </c>
    </row>
    <row r="92">
      <c r="A92" s="16" t="inlineStr">
        <is>
          <t>Total Market</t>
        </is>
      </c>
      <c r="B92" s="42" t="n">
        <v>48156</v>
      </c>
      <c r="C92" s="35" t="n">
        <v>1.040286407651103</v>
      </c>
      <c r="D92" s="35" t="n">
        <v>0.5147865905250966</v>
      </c>
      <c r="E92" s="33" t="n">
        <v>0.1331046097658632</v>
      </c>
      <c r="F92" s="35" t="n">
        <v>0.7515514421184449</v>
      </c>
      <c r="G92" s="33" t="n">
        <v>0.09703640238992461</v>
      </c>
      <c r="H92" s="35" t="n">
        <v>0.8323164345801076</v>
      </c>
      <c r="I92" s="35" t="n">
        <v>0.3690846372105525</v>
      </c>
      <c r="J92" s="42" t="n">
        <v>0.4206601978673363</v>
      </c>
      <c r="K92" s="42" t="n">
        <v>0.2428878047350008</v>
      </c>
      <c r="L92" s="16" t="inlineStr">
        <is>
          <t>GLOBAL</t>
        </is>
      </c>
      <c r="M92" s="17" t="n">
        <v>46027</v>
      </c>
      <c r="N92" s="16" t="inlineStr">
        <is>
          <t>https://www.stern.nyu.edu/~adamodar/pc/datasets/betaGlobal.xls</t>
        </is>
      </c>
    </row>
    <row r="93">
      <c r="A93" s="16" t="inlineStr">
        <is>
          <t>Total Market (without financials)</t>
        </is>
      </c>
      <c r="B93" s="42" t="n">
        <v>43056</v>
      </c>
      <c r="C93" s="35" t="n">
        <v>1.077443010011765</v>
      </c>
      <c r="D93" s="35" t="n">
        <v>0.2594926780702931</v>
      </c>
      <c r="E93" s="33" t="n">
        <v>0.1312539668509866</v>
      </c>
      <c r="F93" s="35" t="n">
        <v>0.9026385776128193</v>
      </c>
      <c r="G93" s="33" t="n">
        <v>0.05518851257789983</v>
      </c>
      <c r="H93" s="35" t="n">
        <v>0.9553636779709899</v>
      </c>
      <c r="I93" s="35" t="n">
        <v>0.3765200986117149</v>
      </c>
      <c r="J93" s="42" t="n">
        <v>0.4302451990750313</v>
      </c>
      <c r="K93" s="42" t="n">
        <v>0.248578657582949</v>
      </c>
      <c r="L93" s="16" t="inlineStr">
        <is>
          <t>GLOBAL</t>
        </is>
      </c>
      <c r="M93" s="17" t="n">
        <v>46027</v>
      </c>
      <c r="N93" s="16" t="inlineStr">
        <is>
          <t>https://www.stern.nyu.edu/~adamodar/pc/datasets/betaGlobal.xls</t>
        </is>
      </c>
    </row>
    <row r="94">
      <c r="A94" s="16" t="inlineStr">
        <is>
          <t>Transportation</t>
        </is>
      </c>
      <c r="B94" s="42" t="n">
        <v>451</v>
      </c>
      <c r="C94" s="35" t="n">
        <v>0.9638627393739637</v>
      </c>
      <c r="D94" s="35" t="n">
        <v>0.5346982882783899</v>
      </c>
      <c r="E94" s="33" t="n">
        <v>0.1758750666766586</v>
      </c>
      <c r="F94" s="35" t="n">
        <v>0.6889431792910944</v>
      </c>
      <c r="G94" s="33" t="n">
        <v>0.07829138017326806</v>
      </c>
      <c r="H94" s="35" t="n">
        <v>0.7474630967654462</v>
      </c>
      <c r="I94" s="35" t="n">
        <v>0.3256576889085628</v>
      </c>
      <c r="J94" s="42" t="n">
        <v>0.3685923699078531</v>
      </c>
      <c r="K94" s="42" t="n">
        <v>0.3141288251329759</v>
      </c>
      <c r="L94" s="16" t="inlineStr">
        <is>
          <t>GLOBAL</t>
        </is>
      </c>
      <c r="M94" s="17" t="n">
        <v>46027</v>
      </c>
      <c r="N94" s="16" t="inlineStr">
        <is>
          <t>https://www.stern.nyu.edu/~adamodar/pc/datasets/betaGlobal.xls</t>
        </is>
      </c>
    </row>
    <row r="95">
      <c r="A95" s="16" t="inlineStr">
        <is>
          <t>Transportation (Railroads)</t>
        </is>
      </c>
      <c r="B95" s="42" t="n">
        <v>54</v>
      </c>
      <c r="C95" s="35" t="n">
        <v>0.7199789317393676</v>
      </c>
      <c r="D95" s="35" t="n">
        <v>0.4744128747096817</v>
      </c>
      <c r="E95" s="33" t="n">
        <v>0.2419039902769412</v>
      </c>
      <c r="F95" s="35" t="n">
        <v>0.5317208598212859</v>
      </c>
      <c r="G95" s="33" t="n">
        <v>0.04083863115371039</v>
      </c>
      <c r="H95" s="35" t="n">
        <v>0.5543601703442842</v>
      </c>
      <c r="I95" s="35" t="n">
        <v>0.2085013859640478</v>
      </c>
      <c r="J95" s="42" t="n">
        <v>0.2288012233873055</v>
      </c>
      <c r="K95" s="42" t="n">
        <v>0.2443864192646228</v>
      </c>
      <c r="L95" s="16" t="inlineStr">
        <is>
          <t>GLOBAL</t>
        </is>
      </c>
      <c r="M95" s="17" t="n">
        <v>46027</v>
      </c>
      <c r="N95" s="16" t="inlineStr">
        <is>
          <t>https://www.stern.nyu.edu/~adamodar/pc/datasets/betaGlobal.xls</t>
        </is>
      </c>
    </row>
    <row r="96">
      <c r="A96" s="16" t="inlineStr">
        <is>
          <t>Trucking</t>
        </is>
      </c>
      <c r="B96" s="42" t="n">
        <v>130</v>
      </c>
      <c r="C96" s="35" t="n">
        <v>0.8497807821021479</v>
      </c>
      <c r="D96" s="35" t="n">
        <v>0.3987451650244613</v>
      </c>
      <c r="E96" s="33" t="n">
        <v>0.2002882256674042</v>
      </c>
      <c r="F96" s="35" t="n">
        <v>0.6548948651035325</v>
      </c>
      <c r="G96" s="33" t="n">
        <v>0.03300351993326162</v>
      </c>
      <c r="H96" s="35" t="n">
        <v>0.6772463794887177</v>
      </c>
      <c r="I96" s="35" t="n">
        <v>0.3707551552566042</v>
      </c>
      <c r="J96" s="42" t="n">
        <v>0.3832852261285716</v>
      </c>
      <c r="K96" s="42" t="n">
        <v>0.331260493146718</v>
      </c>
      <c r="L96" s="16" t="inlineStr">
        <is>
          <t>GLOBAL</t>
        </is>
      </c>
      <c r="M96" s="17" t="n">
        <v>46027</v>
      </c>
      <c r="N96" s="16" t="inlineStr">
        <is>
          <t>https://www.stern.nyu.edu/~adamodar/pc/datasets/betaGlobal.xls</t>
        </is>
      </c>
    </row>
    <row r="97">
      <c r="A97" s="16" t="inlineStr">
        <is>
          <t>Utility (General)</t>
        </is>
      </c>
      <c r="B97" s="42" t="n">
        <v>52</v>
      </c>
      <c r="C97" s="35" t="n">
        <v>0.5038591187475229</v>
      </c>
      <c r="D97" s="35" t="n">
        <v>0.7622819820690094</v>
      </c>
      <c r="E97" s="33" t="n">
        <v>0.1853773565541158</v>
      </c>
      <c r="F97" s="35" t="n">
        <v>0.3211562210936009</v>
      </c>
      <c r="G97" s="33" t="n">
        <v>0.03954893521531418</v>
      </c>
      <c r="H97" s="35" t="n">
        <v>0.3343806185124047</v>
      </c>
      <c r="I97" s="35" t="n">
        <v>0.1795311711305536</v>
      </c>
      <c r="J97" s="42" t="n">
        <v>0.2073312261995846</v>
      </c>
      <c r="K97" s="42" t="n">
        <v>0.2706401747766133</v>
      </c>
      <c r="L97" s="16" t="inlineStr">
        <is>
          <t>GLOBAL</t>
        </is>
      </c>
      <c r="M97" s="17" t="n">
        <v>46027</v>
      </c>
      <c r="N97" s="16" t="inlineStr">
        <is>
          <t>https://www.stern.nyu.edu/~adamodar/pc/datasets/betaGlobal.xls</t>
        </is>
      </c>
    </row>
    <row r="98">
      <c r="A98" s="16" t="inlineStr">
        <is>
          <t>Utility (Water)</t>
        </is>
      </c>
      <c r="B98" s="42" t="n">
        <v>106</v>
      </c>
      <c r="C98" s="35" t="n">
        <v>0.7045959106451266</v>
      </c>
      <c r="D98" s="35" t="n">
        <v>0.9127189532318376</v>
      </c>
      <c r="E98" s="33" t="n">
        <v>0.1609000357899883</v>
      </c>
      <c r="F98" s="35" t="n">
        <v>0.4191124030687212</v>
      </c>
      <c r="G98" s="33" t="n">
        <v>0.05889031741833998</v>
      </c>
      <c r="H98" s="35" t="n">
        <v>0.4453385304877626</v>
      </c>
      <c r="I98" s="35" t="n">
        <v>0.2468394638212816</v>
      </c>
      <c r="J98" s="42" t="n">
        <v>0.4206601978673363</v>
      </c>
      <c r="K98" s="42" t="n">
        <v>0.1465930215371602</v>
      </c>
      <c r="L98" s="16" t="inlineStr">
        <is>
          <t>GLOBAL</t>
        </is>
      </c>
      <c r="M98" s="17" t="n">
        <v>46027</v>
      </c>
      <c r="N98" s="16" t="inlineStr">
        <is>
          <t>https://www.stern.nyu.edu/~adamodar/pc/datasets/betaGlobal.xls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N9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0" customWidth="1" min="2" max="2"/>
    <col width="21" customWidth="1" min="3" max="3"/>
    <col width="22" customWidth="1" min="4" max="4"/>
    <col width="22" customWidth="1" min="5" max="5"/>
    <col width="21" customWidth="1" min="6" max="6"/>
    <col width="22" customWidth="1" min="7" max="7"/>
    <col width="27" customWidth="1" min="8" max="8"/>
    <col width="21" customWidth="1" min="9" max="9"/>
    <col width="21" customWidth="1" min="10" max="10"/>
    <col width="23" customWidth="1" min="11" max="11"/>
    <col width="10" customWidth="1" min="12" max="12"/>
    <col width="12" customWidth="1" min="13" max="13"/>
    <col width="32" customWidth="1" min="14" max="14"/>
  </cols>
  <sheetData>
    <row r="1">
      <c r="A1" s="1" t="inlineStr">
        <is>
          <t>DATA_BETAS_US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</row>
    <row r="2">
      <c r="A2" s="15" t="inlineStr">
        <is>
          <t>Sector</t>
        </is>
      </c>
      <c r="B2" s="15" t="inlineStr">
        <is>
          <t>Firms</t>
        </is>
      </c>
      <c r="C2" s="15" t="inlineStr">
        <is>
          <t>LeveredBeta</t>
        </is>
      </c>
      <c r="D2" s="15" t="inlineStr">
        <is>
          <t>DebtToEquity</t>
        </is>
      </c>
      <c r="E2" s="15" t="inlineStr">
        <is>
          <t>EffectiveTaxRate</t>
        </is>
      </c>
      <c r="F2" s="15" t="inlineStr">
        <is>
          <t>UnleveredBeta</t>
        </is>
      </c>
      <c r="G2" s="15" t="inlineStr">
        <is>
          <t>CashFirmValue</t>
        </is>
      </c>
      <c r="H2" s="15" t="inlineStr">
        <is>
          <t>CashAdjustedUnleveredBeta</t>
        </is>
      </c>
      <c r="I2" s="15" t="inlineStr">
        <is>
          <t>HiLoRisk</t>
        </is>
      </c>
      <c r="J2" s="15" t="inlineStr">
        <is>
          <t>StdDevEquity</t>
        </is>
      </c>
      <c r="K2" s="15" t="inlineStr">
        <is>
          <t>StdDevOperatingIncome</t>
        </is>
      </c>
      <c r="L2" s="15" t="inlineStr">
        <is>
          <t>Scope</t>
        </is>
      </c>
      <c r="M2" s="15" t="inlineStr">
        <is>
          <t>SourceDate</t>
        </is>
      </c>
      <c r="N2" s="15" t="inlineStr">
        <is>
          <t>SourceURL</t>
        </is>
      </c>
    </row>
    <row r="3">
      <c r="A3" s="16" t="inlineStr">
        <is>
          <t>Advertising</t>
        </is>
      </c>
      <c r="B3" s="42" t="n">
        <v>52</v>
      </c>
      <c r="C3" s="35" t="n">
        <v>1.210506967409714</v>
      </c>
      <c r="D3" s="35" t="n">
        <v>0.4020006635676013</v>
      </c>
      <c r="E3" s="33" t="n">
        <v>0.05016660189213595</v>
      </c>
      <c r="F3" s="35" t="n">
        <v>0.930085673859911</v>
      </c>
      <c r="G3" s="33" t="n">
        <v>0.07730501181468243</v>
      </c>
      <c r="H3" s="35" t="n">
        <v>1.008009890342126</v>
      </c>
      <c r="I3" s="35" t="n">
        <v>0.6233257531660213</v>
      </c>
      <c r="J3" s="42" t="n">
        <v>0.6291480405048702</v>
      </c>
      <c r="K3" s="42" t="n">
        <v>0.1516828260099504</v>
      </c>
      <c r="L3" s="16" t="inlineStr">
        <is>
          <t>US</t>
        </is>
      </c>
      <c r="M3" s="17" t="n">
        <v>46027</v>
      </c>
      <c r="N3" s="16" t="inlineStr">
        <is>
          <t>https://www.stern.nyu.edu/~adamodar/pc/datasets/betas.xls</t>
        </is>
      </c>
    </row>
    <row r="4">
      <c r="A4" s="16" t="inlineStr">
        <is>
          <t>Aerospace/Defense</t>
        </is>
      </c>
      <c r="B4" s="42" t="n">
        <v>79</v>
      </c>
      <c r="C4" s="35" t="n">
        <v>0.945491480030761</v>
      </c>
      <c r="D4" s="35" t="n">
        <v>0.1556259774178424</v>
      </c>
      <c r="E4" s="33" t="n">
        <v>0.1157525444051738</v>
      </c>
      <c r="F4" s="35" t="n">
        <v>0.846668742124111</v>
      </c>
      <c r="G4" s="33" t="n">
        <v>0.026120466599857</v>
      </c>
      <c r="H4" s="35" t="n">
        <v>0.8693772823914925</v>
      </c>
      <c r="I4" s="35" t="n">
        <v>0.5213050748745736</v>
      </c>
      <c r="J4" s="42" t="n">
        <v>0.4645229995086378</v>
      </c>
      <c r="K4" s="42" t="n">
        <v>0.2185873429048158</v>
      </c>
      <c r="L4" s="16" t="inlineStr">
        <is>
          <t>US</t>
        </is>
      </c>
      <c r="M4" s="17" t="n">
        <v>46027</v>
      </c>
      <c r="N4" s="16" t="inlineStr">
        <is>
          <t>https://www.stern.nyu.edu/~adamodar/pc/datasets/betas.xls</t>
        </is>
      </c>
    </row>
    <row r="5">
      <c r="A5" s="16" t="inlineStr">
        <is>
          <t>Air Transport</t>
        </is>
      </c>
      <c r="B5" s="42" t="n">
        <v>23</v>
      </c>
      <c r="C5" s="35" t="n">
        <v>1.185465100406711</v>
      </c>
      <c r="D5" s="35" t="n">
        <v>0.91170567766528</v>
      </c>
      <c r="E5" s="33" t="n">
        <v>0.0829257860360182</v>
      </c>
      <c r="F5" s="35" t="n">
        <v>0.7040501862693873</v>
      </c>
      <c r="G5" s="33" t="n">
        <v>0.0710560236928952</v>
      </c>
      <c r="H5" s="35" t="n">
        <v>0.7579038179118688</v>
      </c>
      <c r="I5" s="35" t="n">
        <v>0.5151727607461237</v>
      </c>
      <c r="J5" s="42" t="n">
        <v>0.590043262853523</v>
      </c>
      <c r="K5" s="42" t="n">
        <v>2.104293860769662</v>
      </c>
      <c r="L5" s="16" t="inlineStr">
        <is>
          <t>US</t>
        </is>
      </c>
      <c r="M5" s="17" t="n">
        <v>46027</v>
      </c>
      <c r="N5" s="16" t="inlineStr">
        <is>
          <t>https://www.stern.nyu.edu/~adamodar/pc/datasets/betas.xls</t>
        </is>
      </c>
    </row>
    <row r="6">
      <c r="A6" s="16" t="inlineStr">
        <is>
          <t>Apparel</t>
        </is>
      </c>
      <c r="B6" s="42" t="n">
        <v>35</v>
      </c>
      <c r="C6" s="35" t="n">
        <v>0.9358744642979875</v>
      </c>
      <c r="D6" s="35" t="n">
        <v>0.3129227437987455</v>
      </c>
      <c r="E6" s="33" t="n">
        <v>0.09612500297378584</v>
      </c>
      <c r="F6" s="35" t="n">
        <v>0.7579820882045375</v>
      </c>
      <c r="G6" s="33" t="n">
        <v>0.04603963126378228</v>
      </c>
      <c r="H6" s="35" t="n">
        <v>0.794563498700363</v>
      </c>
      <c r="I6" s="35" t="n">
        <v>0.5786453528011011</v>
      </c>
      <c r="J6" s="42" t="n">
        <v>0.4626373673236945</v>
      </c>
      <c r="K6" s="42" t="n">
        <v>0.2680034800436061</v>
      </c>
      <c r="L6" s="16" t="inlineStr">
        <is>
          <t>US</t>
        </is>
      </c>
      <c r="M6" s="17" t="n">
        <v>46027</v>
      </c>
      <c r="N6" s="16" t="inlineStr">
        <is>
          <t>https://www.stern.nyu.edu/~adamodar/pc/datasets/betas.xls</t>
        </is>
      </c>
    </row>
    <row r="7">
      <c r="A7" s="16" t="inlineStr">
        <is>
          <t>Auto &amp; Truck</t>
        </is>
      </c>
      <c r="B7" s="42" t="n">
        <v>33</v>
      </c>
      <c r="C7" s="35" t="n">
        <v>1.456493304834781</v>
      </c>
      <c r="D7" s="35" t="n">
        <v>0.1969587985374462</v>
      </c>
      <c r="E7" s="33" t="n">
        <v>0.03737150993812953</v>
      </c>
      <c r="F7" s="35" t="n">
        <v>1.269032907291343</v>
      </c>
      <c r="G7" s="33" t="n">
        <v>0.02991388163515148</v>
      </c>
      <c r="H7" s="35" t="n">
        <v>1.30816520643589</v>
      </c>
      <c r="I7" s="35" t="n">
        <v>0.7242202227236834</v>
      </c>
      <c r="J7" s="42" t="n">
        <v>0.6183460542354303</v>
      </c>
      <c r="K7" s="42" t="n">
        <v>0.3888198679307462</v>
      </c>
      <c r="L7" s="16" t="inlineStr">
        <is>
          <t>US</t>
        </is>
      </c>
      <c r="M7" s="17" t="n">
        <v>46027</v>
      </c>
      <c r="N7" s="16" t="inlineStr">
        <is>
          <t>https://www.stern.nyu.edu/~adamodar/pc/datasets/betas.xls</t>
        </is>
      </c>
    </row>
    <row r="8">
      <c r="A8" s="16" t="inlineStr">
        <is>
          <t>Auto Parts</t>
        </is>
      </c>
      <c r="B8" s="42" t="n">
        <v>35</v>
      </c>
      <c r="C8" s="35" t="n">
        <v>1.339446365194841</v>
      </c>
      <c r="D8" s="35" t="n">
        <v>0.4146400386187307</v>
      </c>
      <c r="E8" s="33" t="n">
        <v>0.1499969144901915</v>
      </c>
      <c r="F8" s="35" t="n">
        <v>1.021713783278063</v>
      </c>
      <c r="G8" s="33" t="n">
        <v>0.09447030010863032</v>
      </c>
      <c r="H8" s="35" t="n">
        <v>1.128305105178362</v>
      </c>
      <c r="I8" s="35" t="n">
        <v>0.5242640346289048</v>
      </c>
      <c r="J8" s="42" t="n">
        <v>0.4987204042985499</v>
      </c>
      <c r="K8" s="42" t="n">
        <v>0.2121922558161556</v>
      </c>
      <c r="L8" s="16" t="inlineStr">
        <is>
          <t>US</t>
        </is>
      </c>
      <c r="M8" s="17" t="n">
        <v>46027</v>
      </c>
      <c r="N8" s="16" t="inlineStr">
        <is>
          <t>https://www.stern.nyu.edu/~adamodar/pc/datasets/betas.xls</t>
        </is>
      </c>
    </row>
    <row r="9">
      <c r="A9" s="16" t="inlineStr">
        <is>
          <t>Bank (Money Center)</t>
        </is>
      </c>
      <c r="B9" s="42" t="n">
        <v>15</v>
      </c>
      <c r="C9" s="35" t="n">
        <v>0.7610461819725333</v>
      </c>
      <c r="D9" s="35" t="n">
        <v>1.641896635763823</v>
      </c>
      <c r="E9" s="33" t="n">
        <v>0.1843478364577707</v>
      </c>
      <c r="F9" s="35" t="n">
        <v>0.3410587595479105</v>
      </c>
      <c r="G9" s="33" t="n">
        <v>0.2316616747591599</v>
      </c>
      <c r="H9" s="35" t="n">
        <v>0.4438913800649</v>
      </c>
      <c r="I9" s="35" t="n">
        <v>0.231024176727079</v>
      </c>
      <c r="J9" s="42" t="n">
        <v>0.2273871767054001</v>
      </c>
      <c r="K9" s="42" t="n"/>
      <c r="L9" s="16" t="inlineStr">
        <is>
          <t>US</t>
        </is>
      </c>
      <c r="M9" s="17" t="n">
        <v>46027</v>
      </c>
      <c r="N9" s="16" t="inlineStr">
        <is>
          <t>https://www.stern.nyu.edu/~adamodar/pc/datasets/betas.xls</t>
        </is>
      </c>
    </row>
    <row r="10">
      <c r="A10" s="16" t="inlineStr">
        <is>
          <t>Banks (Regional)</t>
        </is>
      </c>
      <c r="B10" s="42" t="n">
        <v>568</v>
      </c>
      <c r="C10" s="35" t="n">
        <v>0.3984765556409175</v>
      </c>
      <c r="D10" s="35" t="n">
        <v>0.5210229274429405</v>
      </c>
      <c r="E10" s="33" t="n">
        <v>0.176097081511594</v>
      </c>
      <c r="F10" s="35" t="n">
        <v>0.2865156418030888</v>
      </c>
      <c r="G10" s="33" t="n">
        <v>0.2348140699863387</v>
      </c>
      <c r="H10" s="35" t="n">
        <v>0.3744392448485997</v>
      </c>
      <c r="I10" s="35" t="n">
        <v>0.1917165677227987</v>
      </c>
      <c r="J10" s="42" t="n">
        <v>0.2268255755296142</v>
      </c>
      <c r="K10" s="42" t="n">
        <v>0.553283335172488</v>
      </c>
      <c r="L10" s="16" t="inlineStr">
        <is>
          <t>US</t>
        </is>
      </c>
      <c r="M10" s="17" t="n">
        <v>46027</v>
      </c>
      <c r="N10" s="16" t="inlineStr">
        <is>
          <t>https://www.stern.nyu.edu/~adamodar/pc/datasets/betas.xls</t>
        </is>
      </c>
    </row>
    <row r="11">
      <c r="A11" s="16" t="inlineStr">
        <is>
          <t>Beverage (Alcoholic)</t>
        </is>
      </c>
      <c r="B11" s="42" t="n">
        <v>14</v>
      </c>
      <c r="C11" s="35" t="n">
        <v>0.8124756277132766</v>
      </c>
      <c r="D11" s="35" t="n">
        <v>0.4333840741223201</v>
      </c>
      <c r="E11" s="33" t="n">
        <v>0.1234988038028687</v>
      </c>
      <c r="F11" s="35" t="n">
        <v>0.6131715419678557</v>
      </c>
      <c r="G11" s="33" t="n">
        <v>0.02368469924364032</v>
      </c>
      <c r="H11" s="35" t="n">
        <v>0.6280466376925842</v>
      </c>
      <c r="I11" s="35" t="n">
        <v>0.582970879014547</v>
      </c>
      <c r="J11" s="42" t="n">
        <v>0.5596193724547387</v>
      </c>
      <c r="K11" s="42" t="n">
        <v>0.1874498463983511</v>
      </c>
      <c r="L11" s="16" t="inlineStr">
        <is>
          <t>US</t>
        </is>
      </c>
      <c r="M11" s="17" t="n">
        <v>46027</v>
      </c>
      <c r="N11" s="16" t="inlineStr">
        <is>
          <t>https://www.stern.nyu.edu/~adamodar/pc/datasets/betas.xls</t>
        </is>
      </c>
    </row>
    <row r="12">
      <c r="A12" s="16" t="inlineStr">
        <is>
          <t>Beverage (Soft)</t>
        </is>
      </c>
      <c r="B12" s="42" t="n">
        <v>27</v>
      </c>
      <c r="C12" s="35" t="n">
        <v>0.6414687070147179</v>
      </c>
      <c r="D12" s="35" t="n">
        <v>0.2058711852552215</v>
      </c>
      <c r="E12" s="33" t="n">
        <v>0.0684627965508008</v>
      </c>
      <c r="F12" s="35" t="n">
        <v>0.5556711918551647</v>
      </c>
      <c r="G12" s="33" t="n">
        <v>0.03439591795957526</v>
      </c>
      <c r="H12" s="35" t="n">
        <v>0.5754648330410659</v>
      </c>
      <c r="I12" s="35" t="n">
        <v>0.6187363130886608</v>
      </c>
      <c r="J12" s="42" t="n">
        <v>0.5788689759563741</v>
      </c>
      <c r="K12" s="42" t="n">
        <v>0.1865060696954417</v>
      </c>
      <c r="L12" s="16" t="inlineStr">
        <is>
          <t>US</t>
        </is>
      </c>
      <c r="M12" s="17" t="n">
        <v>46027</v>
      </c>
      <c r="N12" s="16" t="inlineStr">
        <is>
          <t>https://www.stern.nyu.edu/~adamodar/pc/datasets/betas.xls</t>
        </is>
      </c>
    </row>
    <row r="13">
      <c r="A13" s="16" t="inlineStr">
        <is>
          <t>Broadcasting</t>
        </is>
      </c>
      <c r="B13" s="42" t="n">
        <v>24</v>
      </c>
      <c r="C13" s="35" t="n">
        <v>0.4707520484863454</v>
      </c>
      <c r="D13" s="35" t="n">
        <v>0.8585429035988935</v>
      </c>
      <c r="E13" s="33" t="n">
        <v>0.07728859528725333</v>
      </c>
      <c r="F13" s="35" t="n">
        <v>0.2863616966167244</v>
      </c>
      <c r="G13" s="33" t="n">
        <v>0.09175881700704047</v>
      </c>
      <c r="H13" s="35" t="n">
        <v>0.315292569835984</v>
      </c>
      <c r="I13" s="35" t="n">
        <v>0.5720694045435653</v>
      </c>
      <c r="J13" s="42" t="n">
        <v>0.4662306993347863</v>
      </c>
      <c r="K13" s="42" t="n">
        <v>0.2467678832346278</v>
      </c>
      <c r="L13" s="16" t="inlineStr">
        <is>
          <t>US</t>
        </is>
      </c>
      <c r="M13" s="17" t="n">
        <v>46027</v>
      </c>
      <c r="N13" s="16" t="inlineStr">
        <is>
          <t>https://www.stern.nyu.edu/~adamodar/pc/datasets/betas.xls</t>
        </is>
      </c>
    </row>
    <row r="14">
      <c r="A14" s="16" t="inlineStr">
        <is>
          <t>Brokerage &amp; Investment Banking</t>
        </is>
      </c>
      <c r="B14" s="42" t="n">
        <v>32</v>
      </c>
      <c r="C14" s="35" t="n">
        <v>1.171457071047836</v>
      </c>
      <c r="D14" s="35" t="n">
        <v>1.355736253440363</v>
      </c>
      <c r="E14" s="33" t="n">
        <v>0.1527317757818132</v>
      </c>
      <c r="F14" s="35" t="n">
        <v>0.5808487698048416</v>
      </c>
      <c r="G14" s="33" t="n">
        <v>0.1450601524756266</v>
      </c>
      <c r="H14" s="35" t="n">
        <v>0.6794030848916329</v>
      </c>
      <c r="I14" s="35" t="n">
        <v>0.4220673756516209</v>
      </c>
      <c r="J14" s="42" t="n">
        <v>0.366085597210624</v>
      </c>
      <c r="K14" s="42" t="n"/>
      <c r="L14" s="16" t="inlineStr">
        <is>
          <t>US</t>
        </is>
      </c>
      <c r="M14" s="17" t="n">
        <v>46027</v>
      </c>
      <c r="N14" s="16" t="inlineStr">
        <is>
          <t>https://www.stern.nyu.edu/~adamodar/pc/datasets/betas.xls</t>
        </is>
      </c>
    </row>
    <row r="15">
      <c r="A15" s="16" t="inlineStr">
        <is>
          <t>Building Materials</t>
        </is>
      </c>
      <c r="B15" s="42" t="n">
        <v>41</v>
      </c>
      <c r="C15" s="35" t="n">
        <v>1.111532173344242</v>
      </c>
      <c r="D15" s="35" t="n">
        <v>0.2599830392452558</v>
      </c>
      <c r="E15" s="33" t="n">
        <v>0.1802113978781021</v>
      </c>
      <c r="F15" s="35" t="n">
        <v>0.9301623477287291</v>
      </c>
      <c r="G15" s="33" t="n">
        <v>0.03161305724944799</v>
      </c>
      <c r="H15" s="35" t="n">
        <v>0.9605275604881124</v>
      </c>
      <c r="I15" s="35" t="n">
        <v>0.4098601091783102</v>
      </c>
      <c r="J15" s="42" t="n">
        <v>0.3528210091019042</v>
      </c>
      <c r="K15" s="42" t="n">
        <v>0.3806004788532296</v>
      </c>
      <c r="L15" s="16" t="inlineStr">
        <is>
          <t>US</t>
        </is>
      </c>
      <c r="M15" s="17" t="n">
        <v>46027</v>
      </c>
      <c r="N15" s="16" t="inlineStr">
        <is>
          <t>https://www.stern.nyu.edu/~adamodar/pc/datasets/betas.xls</t>
        </is>
      </c>
    </row>
    <row r="16">
      <c r="A16" s="16" t="inlineStr">
        <is>
          <t>Business &amp; Consumer Services</t>
        </is>
      </c>
      <c r="B16" s="42" t="n">
        <v>155</v>
      </c>
      <c r="C16" s="35" t="n">
        <v>0.8879785335242745</v>
      </c>
      <c r="D16" s="35" t="n">
        <v>0.1971610017047299</v>
      </c>
      <c r="E16" s="33" t="n">
        <v>0.1038263021700247</v>
      </c>
      <c r="F16" s="35" t="n">
        <v>0.7735875598670026</v>
      </c>
      <c r="G16" s="33" t="n">
        <v>0.04024363311198222</v>
      </c>
      <c r="H16" s="35" t="n">
        <v>0.8060249314889546</v>
      </c>
      <c r="I16" s="35" t="n">
        <v>0.5301773694386264</v>
      </c>
      <c r="J16" s="42" t="n">
        <v>0.4110699163971621</v>
      </c>
      <c r="K16" s="42" t="n">
        <v>0.2710173322079462</v>
      </c>
      <c r="L16" s="16" t="inlineStr">
        <is>
          <t>US</t>
        </is>
      </c>
      <c r="M16" s="17" t="n">
        <v>46027</v>
      </c>
      <c r="N16" s="16" t="inlineStr">
        <is>
          <t>https://www.stern.nyu.edu/~adamodar/pc/datasets/betas.xls</t>
        </is>
      </c>
    </row>
    <row r="17">
      <c r="A17" s="16" t="inlineStr">
        <is>
          <t>Cable TV</t>
        </is>
      </c>
      <c r="B17" s="42" t="n">
        <v>9</v>
      </c>
      <c r="C17" s="35" t="n">
        <v>0.7407444081777597</v>
      </c>
      <c r="D17" s="35" t="n">
        <v>1.469394514839746</v>
      </c>
      <c r="E17" s="33" t="n">
        <v>0.1064304290545761</v>
      </c>
      <c r="F17" s="35" t="n">
        <v>0.3523921209643926</v>
      </c>
      <c r="G17" s="33" t="n">
        <v>0.02889350709175275</v>
      </c>
      <c r="H17" s="35" t="n">
        <v>0.3628769074636262</v>
      </c>
      <c r="I17" s="35" t="n">
        <v>0.4440901519592926</v>
      </c>
      <c r="J17" s="42" t="n">
        <v>0.4404071378928042</v>
      </c>
      <c r="K17" s="42" t="n">
        <v>0.2688170387770877</v>
      </c>
      <c r="L17" s="16" t="inlineStr">
        <is>
          <t>US</t>
        </is>
      </c>
      <c r="M17" s="17" t="n">
        <v>46027</v>
      </c>
      <c r="N17" s="16" t="inlineStr">
        <is>
          <t>https://www.stern.nyu.edu/~adamodar/pc/datasets/betas.xls</t>
        </is>
      </c>
    </row>
    <row r="18">
      <c r="A18" s="16" t="inlineStr">
        <is>
          <t>Chemical (Basic)</t>
        </is>
      </c>
      <c r="B18" s="42" t="n">
        <v>29</v>
      </c>
      <c r="C18" s="35" t="n">
        <v>1.01224715009899</v>
      </c>
      <c r="D18" s="35" t="n">
        <v>0.9935397565078776</v>
      </c>
      <c r="E18" s="33" t="n">
        <v>0.07683856093152415</v>
      </c>
      <c r="F18" s="35" t="n">
        <v>0.5800328658623819</v>
      </c>
      <c r="G18" s="33" t="n">
        <v>0.08912014780552291</v>
      </c>
      <c r="H18" s="35" t="n">
        <v>0.6367830669050106</v>
      </c>
      <c r="I18" s="35" t="n">
        <v>0.535444966705913</v>
      </c>
      <c r="J18" s="42" t="n">
        <v>0.4580970692608343</v>
      </c>
      <c r="K18" s="42" t="n">
        <v>0.3928168586037433</v>
      </c>
      <c r="L18" s="16" t="inlineStr">
        <is>
          <t>US</t>
        </is>
      </c>
      <c r="M18" s="17" t="n">
        <v>46027</v>
      </c>
      <c r="N18" s="16" t="inlineStr">
        <is>
          <t>https://www.stern.nyu.edu/~adamodar/pc/datasets/betas.xls</t>
        </is>
      </c>
    </row>
    <row r="19">
      <c r="A19" s="16" t="inlineStr">
        <is>
          <t>Chemical (Diversified)</t>
        </is>
      </c>
      <c r="B19" s="42" t="n">
        <v>4</v>
      </c>
      <c r="C19" s="35" t="n">
        <v>0.8507028562562596</v>
      </c>
      <c r="D19" s="35" t="n">
        <v>1.761099887797016</v>
      </c>
      <c r="E19" s="33" t="n">
        <v>0</v>
      </c>
      <c r="F19" s="35" t="n">
        <v>0.3665519317925415</v>
      </c>
      <c r="G19" s="33" t="n">
        <v>0.09748112709643042</v>
      </c>
      <c r="H19" s="35" t="n">
        <v>0.4061432317900194</v>
      </c>
      <c r="I19" s="35" t="n">
        <v>0.4230392601413184</v>
      </c>
      <c r="J19" s="42" t="n">
        <v>0.3903520023839609</v>
      </c>
      <c r="K19" s="42" t="n">
        <v>0.4563886737099081</v>
      </c>
      <c r="L19" s="16" t="inlineStr">
        <is>
          <t>US</t>
        </is>
      </c>
      <c r="M19" s="17" t="n">
        <v>46027</v>
      </c>
      <c r="N19" s="16" t="inlineStr">
        <is>
          <t>https://www.stern.nyu.edu/~adamodar/pc/datasets/betas.xls</t>
        </is>
      </c>
    </row>
    <row r="20">
      <c r="A20" s="16" t="inlineStr">
        <is>
          <t>Chemical (Specialty)</t>
        </is>
      </c>
      <c r="B20" s="42" t="n">
        <v>59</v>
      </c>
      <c r="C20" s="35" t="n">
        <v>0.9697828817775749</v>
      </c>
      <c r="D20" s="35" t="n">
        <v>0.2988296237371031</v>
      </c>
      <c r="E20" s="33" t="n">
        <v>0.1367515833444322</v>
      </c>
      <c r="F20" s="35" t="n">
        <v>0.7922271711710575</v>
      </c>
      <c r="G20" s="33" t="n">
        <v>0.03910810784662874</v>
      </c>
      <c r="H20" s="35" t="n">
        <v>0.8244706586041288</v>
      </c>
      <c r="I20" s="35" t="n">
        <v>0.4094843058839141</v>
      </c>
      <c r="J20" s="42" t="n">
        <v>0.4230516095475031</v>
      </c>
      <c r="K20" s="42" t="n">
        <v>0.2175805024604916</v>
      </c>
      <c r="L20" s="16" t="inlineStr">
        <is>
          <t>US</t>
        </is>
      </c>
      <c r="M20" s="17" t="n">
        <v>46027</v>
      </c>
      <c r="N20" s="16" t="inlineStr">
        <is>
          <t>https://www.stern.nyu.edu/~adamodar/pc/datasets/betas.xls</t>
        </is>
      </c>
    </row>
    <row r="21">
      <c r="A21" s="16" t="inlineStr">
        <is>
          <t>Coal &amp; Related Energy</t>
        </is>
      </c>
      <c r="B21" s="42" t="n">
        <v>16</v>
      </c>
      <c r="C21" s="35" t="n">
        <v>1.070993191489764</v>
      </c>
      <c r="D21" s="35" t="n">
        <v>0.07142984737214478</v>
      </c>
      <c r="E21" s="33" t="n">
        <v>0.03125</v>
      </c>
      <c r="F21" s="35" t="n">
        <v>1.016534987249031</v>
      </c>
      <c r="G21" s="33" t="n">
        <v>0.1403060326491396</v>
      </c>
      <c r="H21" s="35" t="n">
        <v>1.182438199934653</v>
      </c>
      <c r="I21" s="35" t="n">
        <v>0.6619189868384981</v>
      </c>
      <c r="J21" s="42" t="n">
        <v>0.6431490912216578</v>
      </c>
      <c r="K21" s="42" t="n">
        <v>2.425030147556098</v>
      </c>
      <c r="L21" s="16" t="inlineStr">
        <is>
          <t>US</t>
        </is>
      </c>
      <c r="M21" s="17" t="n">
        <v>46027</v>
      </c>
      <c r="N21" s="16" t="inlineStr">
        <is>
          <t>https://www.stern.nyu.edu/~adamodar/pc/datasets/betas.xls</t>
        </is>
      </c>
    </row>
    <row r="22">
      <c r="A22" s="16" t="inlineStr">
        <is>
          <t>Computer Services</t>
        </is>
      </c>
      <c r="B22" s="42" t="n">
        <v>64</v>
      </c>
      <c r="C22" s="35" t="n">
        <v>1.087855903473369</v>
      </c>
      <c r="D22" s="35" t="n">
        <v>0.2510012259609475</v>
      </c>
      <c r="E22" s="33" t="n">
        <v>0.1052699422657654</v>
      </c>
      <c r="F22" s="35" t="n">
        <v>0.9155102559970569</v>
      </c>
      <c r="G22" s="33" t="n">
        <v>0.04803025372817279</v>
      </c>
      <c r="H22" s="35" t="n">
        <v>0.9617009989891427</v>
      </c>
      <c r="I22" s="35" t="n">
        <v>0.5715390929381887</v>
      </c>
      <c r="J22" s="42" t="n">
        <v>0.5342530314325552</v>
      </c>
      <c r="K22" s="42" t="n">
        <v>0.1962764692547516</v>
      </c>
      <c r="L22" s="16" t="inlineStr">
        <is>
          <t>US</t>
        </is>
      </c>
      <c r="M22" s="17" t="n">
        <v>46027</v>
      </c>
      <c r="N22" s="16" t="inlineStr">
        <is>
          <t>https://www.stern.nyu.edu/~adamodar/pc/datasets/betas.xls</t>
        </is>
      </c>
    </row>
    <row r="23">
      <c r="A23" s="16" t="inlineStr">
        <is>
          <t>Computers/Peripherals</t>
        </is>
      </c>
      <c r="B23" s="42" t="n">
        <v>36</v>
      </c>
      <c r="C23" s="35" t="n">
        <v>1.350329208585168</v>
      </c>
      <c r="D23" s="35" t="n">
        <v>0.04624738158842277</v>
      </c>
      <c r="E23" s="33" t="n">
        <v>0.05911353077642165</v>
      </c>
      <c r="F23" s="35" t="n">
        <v>1.305062418825083</v>
      </c>
      <c r="G23" s="33" t="n">
        <v>0.01474015694541099</v>
      </c>
      <c r="H23" s="35" t="n">
        <v>1.324587039677791</v>
      </c>
      <c r="I23" s="35" t="n">
        <v>0.5570782029943967</v>
      </c>
      <c r="J23" s="42" t="n">
        <v>0.5457679517178851</v>
      </c>
      <c r="K23" s="42" t="n">
        <v>0.3056919037558648</v>
      </c>
      <c r="L23" s="16" t="inlineStr">
        <is>
          <t>US</t>
        </is>
      </c>
      <c r="M23" s="17" t="n">
        <v>46027</v>
      </c>
      <c r="N23" s="16" t="inlineStr">
        <is>
          <t>https://www.stern.nyu.edu/~adamodar/pc/datasets/betas.xls</t>
        </is>
      </c>
    </row>
    <row r="24">
      <c r="A24" s="16" t="inlineStr">
        <is>
          <t>Construction Supplies</t>
        </is>
      </c>
      <c r="B24" s="42" t="n">
        <v>40</v>
      </c>
      <c r="C24" s="35" t="n">
        <v>1.150356056851164</v>
      </c>
      <c r="D24" s="35" t="n">
        <v>0.176219493393375</v>
      </c>
      <c r="E24" s="33" t="n">
        <v>0.1603885238386096</v>
      </c>
      <c r="F24" s="35" t="n">
        <v>1.016067837206756</v>
      </c>
      <c r="G24" s="33" t="n">
        <v>0.02938573508773649</v>
      </c>
      <c r="H24" s="35" t="n">
        <v>1.046829697375817</v>
      </c>
      <c r="I24" s="35" t="n">
        <v>0.4302290616017562</v>
      </c>
      <c r="J24" s="42" t="n">
        <v>0.3551332113586579</v>
      </c>
      <c r="K24" s="42" t="n">
        <v>0.3859980324622642</v>
      </c>
      <c r="L24" s="16" t="inlineStr">
        <is>
          <t>US</t>
        </is>
      </c>
      <c r="M24" s="17" t="n">
        <v>46027</v>
      </c>
      <c r="N24" s="16" t="inlineStr">
        <is>
          <t>https://www.stern.nyu.edu/~adamodar/pc/datasets/betas.xls</t>
        </is>
      </c>
    </row>
    <row r="25">
      <c r="A25" s="16" t="inlineStr">
        <is>
          <t>Diversified</t>
        </is>
      </c>
      <c r="B25" s="42" t="n">
        <v>20</v>
      </c>
      <c r="C25" s="35" t="n">
        <v>0.8809551761105191</v>
      </c>
      <c r="D25" s="35" t="n">
        <v>0.155527021991128</v>
      </c>
      <c r="E25" s="33" t="n">
        <v>0.02756045788007777</v>
      </c>
      <c r="F25" s="35" t="n">
        <v>0.7889302024061987</v>
      </c>
      <c r="G25" s="33" t="n">
        <v>0.06424659262771254</v>
      </c>
      <c r="H25" s="35" t="n">
        <v>0.8430962646682882</v>
      </c>
      <c r="I25" s="35" t="n">
        <v>0.5557774635262347</v>
      </c>
      <c r="J25" s="42" t="n">
        <v>0.2841172358254972</v>
      </c>
      <c r="K25" s="42" t="n">
        <v>0.6989946731901048</v>
      </c>
      <c r="L25" s="16" t="inlineStr">
        <is>
          <t>US</t>
        </is>
      </c>
      <c r="M25" s="17" t="n">
        <v>46027</v>
      </c>
      <c r="N25" s="16" t="inlineStr">
        <is>
          <t>https://www.stern.nyu.edu/~adamodar/pc/datasets/betas.xls</t>
        </is>
      </c>
    </row>
    <row r="26">
      <c r="A26" s="16" t="inlineStr">
        <is>
          <t>Drugs (Biotechnology)</t>
        </is>
      </c>
      <c r="B26" s="42" t="n">
        <v>496</v>
      </c>
      <c r="C26" s="35" t="n">
        <v>1.135265032548857</v>
      </c>
      <c r="D26" s="35" t="n">
        <v>0.1303981361711938</v>
      </c>
      <c r="E26" s="33" t="n">
        <v>0.01079512238608211</v>
      </c>
      <c r="F26" s="35" t="n">
        <v>1.034128692045902</v>
      </c>
      <c r="G26" s="33" t="n">
        <v>0.04198898589831489</v>
      </c>
      <c r="H26" s="35" t="n">
        <v>1.079453865168337</v>
      </c>
      <c r="I26" s="35" t="n">
        <v>0.6431233872977022</v>
      </c>
      <c r="J26" s="42" t="n">
        <v>0.7567979803880647</v>
      </c>
      <c r="K26" s="42" t="n">
        <v>0.4052140820189079</v>
      </c>
      <c r="L26" s="16" t="inlineStr">
        <is>
          <t>US</t>
        </is>
      </c>
      <c r="M26" s="17" t="n">
        <v>46027</v>
      </c>
      <c r="N26" s="16" t="inlineStr">
        <is>
          <t>https://www.stern.nyu.edu/~adamodar/pc/datasets/betas.xls</t>
        </is>
      </c>
    </row>
    <row r="27">
      <c r="A27" s="16" t="inlineStr">
        <is>
          <t>Drugs (Pharmaceutical)</t>
        </is>
      </c>
      <c r="B27" s="42" t="n">
        <v>228</v>
      </c>
      <c r="C27" s="35" t="n">
        <v>0.9828330980612211</v>
      </c>
      <c r="D27" s="35" t="n">
        <v>0.1453707588418458</v>
      </c>
      <c r="E27" s="33" t="n">
        <v>0.02993870277043872</v>
      </c>
      <c r="F27" s="35" t="n">
        <v>0.8862112018778732</v>
      </c>
      <c r="G27" s="33" t="n">
        <v>0.03160707527829788</v>
      </c>
      <c r="H27" s="35" t="n">
        <v>0.915135973481584</v>
      </c>
      <c r="I27" s="35" t="n">
        <v>0.6840671510230288</v>
      </c>
      <c r="J27" s="42" t="n">
        <v>0.7664492440646036</v>
      </c>
      <c r="K27" s="42" t="n">
        <v>0.2676796079178559</v>
      </c>
      <c r="L27" s="16" t="inlineStr">
        <is>
          <t>US</t>
        </is>
      </c>
      <c r="M27" s="17" t="n">
        <v>46027</v>
      </c>
      <c r="N27" s="16" t="inlineStr">
        <is>
          <t>https://www.stern.nyu.edu/~adamodar/pc/datasets/betas.xls</t>
        </is>
      </c>
    </row>
    <row r="28">
      <c r="A28" s="16" t="inlineStr">
        <is>
          <t>Education</t>
        </is>
      </c>
      <c r="B28" s="42" t="n">
        <v>32</v>
      </c>
      <c r="C28" s="35" t="n">
        <v>0.7809055888612572</v>
      </c>
      <c r="D28" s="35" t="n">
        <v>0.2437863574992706</v>
      </c>
      <c r="E28" s="33" t="n">
        <v>0.1554036712132029</v>
      </c>
      <c r="F28" s="35" t="n">
        <v>0.6601955817730791</v>
      </c>
      <c r="G28" s="33" t="n">
        <v>0.08255178105333023</v>
      </c>
      <c r="H28" s="35" t="n">
        <v>0.719599829329938</v>
      </c>
      <c r="I28" s="35" t="n">
        <v>0.5006386723025373</v>
      </c>
      <c r="J28" s="42" t="n">
        <v>0.4723775113573218</v>
      </c>
      <c r="K28" s="42" t="n">
        <v>0.3779046169586407</v>
      </c>
      <c r="L28" s="16" t="inlineStr">
        <is>
          <t>US</t>
        </is>
      </c>
      <c r="M28" s="17" t="n">
        <v>46027</v>
      </c>
      <c r="N28" s="16" t="inlineStr">
        <is>
          <t>https://www.stern.nyu.edu/~adamodar/pc/datasets/betas.xls</t>
        </is>
      </c>
    </row>
    <row r="29">
      <c r="A29" s="16" t="inlineStr">
        <is>
          <t>Electrical Equipment</t>
        </is>
      </c>
      <c r="B29" s="42" t="n">
        <v>112</v>
      </c>
      <c r="C29" s="35" t="n">
        <v>1.251123854607469</v>
      </c>
      <c r="D29" s="35" t="n">
        <v>0.1200322888564449</v>
      </c>
      <c r="E29" s="33" t="n">
        <v>0.04816093872409875</v>
      </c>
      <c r="F29" s="35" t="n">
        <v>1.147794549428801</v>
      </c>
      <c r="G29" s="33" t="n">
        <v>0.03531033289858355</v>
      </c>
      <c r="H29" s="35" t="n">
        <v>1.189807031806981</v>
      </c>
      <c r="I29" s="35" t="n">
        <v>0.6770752062132696</v>
      </c>
      <c r="J29" s="42" t="n">
        <v>0.7271388016174681</v>
      </c>
      <c r="K29" s="42" t="n">
        <v>0.197906720097647</v>
      </c>
      <c r="L29" s="16" t="inlineStr">
        <is>
          <t>US</t>
        </is>
      </c>
      <c r="M29" s="17" t="n">
        <v>46027</v>
      </c>
      <c r="N29" s="16" t="inlineStr">
        <is>
          <t>https://www.stern.nyu.edu/~adamodar/pc/datasets/betas.xls</t>
        </is>
      </c>
    </row>
    <row r="30">
      <c r="A30" s="16" t="inlineStr">
        <is>
          <t>Electronics (Consumer &amp; Office)</t>
        </is>
      </c>
      <c r="B30" s="42" t="n">
        <v>8</v>
      </c>
      <c r="C30" s="35" t="n">
        <v>0.8659780184815811</v>
      </c>
      <c r="D30" s="35" t="n">
        <v>0.05804313853844197</v>
      </c>
      <c r="E30" s="33" t="n">
        <v>0</v>
      </c>
      <c r="F30" s="35" t="n">
        <v>0.8298525821858579</v>
      </c>
      <c r="G30" s="33" t="n">
        <v>0.1051611921615294</v>
      </c>
      <c r="H30" s="35" t="n">
        <v>0.9273766123201671</v>
      </c>
      <c r="I30" s="35" t="n">
        <v>0.6313586941286815</v>
      </c>
      <c r="J30" s="42" t="n">
        <v>0.7018361349746528</v>
      </c>
      <c r="K30" s="42" t="n"/>
      <c r="L30" s="16" t="inlineStr">
        <is>
          <t>US</t>
        </is>
      </c>
      <c r="M30" s="17" t="n">
        <v>46027</v>
      </c>
      <c r="N30" s="16" t="inlineStr">
        <is>
          <t>https://www.stern.nyu.edu/~adamodar/pc/datasets/betas.xls</t>
        </is>
      </c>
    </row>
    <row r="31">
      <c r="A31" s="16" t="inlineStr">
        <is>
          <t>Electronics (General)</t>
        </is>
      </c>
      <c r="B31" s="42" t="n">
        <v>114</v>
      </c>
      <c r="C31" s="35" t="n">
        <v>0.9714771307987942</v>
      </c>
      <c r="D31" s="35" t="n">
        <v>0.1101176648064408</v>
      </c>
      <c r="E31" s="33" t="n">
        <v>0.08036356729856782</v>
      </c>
      <c r="F31" s="35" t="n">
        <v>0.8973653021365886</v>
      </c>
      <c r="G31" s="33" t="n">
        <v>0.04276394737105285</v>
      </c>
      <c r="H31" s="35" t="n">
        <v>0.9374545595854545</v>
      </c>
      <c r="I31" s="35" t="n">
        <v>0.533205169727335</v>
      </c>
      <c r="J31" s="42" t="n">
        <v>0.5183878524748988</v>
      </c>
      <c r="K31" s="42" t="n">
        <v>0.2555018743270427</v>
      </c>
      <c r="L31" s="16" t="inlineStr">
        <is>
          <t>US</t>
        </is>
      </c>
      <c r="M31" s="17" t="n">
        <v>46027</v>
      </c>
      <c r="N31" s="16" t="inlineStr">
        <is>
          <t>https://www.stern.nyu.edu/~adamodar/pc/datasets/betas.xls</t>
        </is>
      </c>
    </row>
    <row r="32">
      <c r="A32" s="16" t="inlineStr">
        <is>
          <t>Engineering/Construction</t>
        </is>
      </c>
      <c r="B32" s="42" t="n">
        <v>48</v>
      </c>
      <c r="C32" s="35" t="n">
        <v>1.209972261135115</v>
      </c>
      <c r="D32" s="35" t="n">
        <v>0.1401147535589371</v>
      </c>
      <c r="E32" s="33" t="n">
        <v>0.1363531807406391</v>
      </c>
      <c r="F32" s="35" t="n">
        <v>1.094912241925567</v>
      </c>
      <c r="G32" s="33" t="n">
        <v>0.03738629027811922</v>
      </c>
      <c r="H32" s="35" t="n">
        <v>1.137436783693752</v>
      </c>
      <c r="I32" s="35" t="n">
        <v>0.4819103550311563</v>
      </c>
      <c r="J32" s="42" t="n">
        <v>0.4592364631713382</v>
      </c>
      <c r="K32" s="42" t="n">
        <v>0.406568765232983</v>
      </c>
      <c r="L32" s="16" t="inlineStr">
        <is>
          <t>US</t>
        </is>
      </c>
      <c r="M32" s="17" t="n">
        <v>46027</v>
      </c>
      <c r="N32" s="16" t="inlineStr">
        <is>
          <t>https://www.stern.nyu.edu/~adamodar/pc/datasets/betas.xls</t>
        </is>
      </c>
    </row>
    <row r="33">
      <c r="A33" s="16" t="inlineStr">
        <is>
          <t>Entertainment</t>
        </is>
      </c>
      <c r="B33" s="42" t="n">
        <v>92</v>
      </c>
      <c r="C33" s="35" t="n">
        <v>0.8251696372652437</v>
      </c>
      <c r="D33" s="35" t="n">
        <v>0.1591386157682423</v>
      </c>
      <c r="E33" s="33" t="n">
        <v>0.03304355681192803</v>
      </c>
      <c r="F33" s="35" t="n">
        <v>0.7371838269272858</v>
      </c>
      <c r="G33" s="33" t="n">
        <v>0.03364109650880357</v>
      </c>
      <c r="H33" s="35" t="n">
        <v>0.7628468307830948</v>
      </c>
      <c r="I33" s="35" t="n">
        <v>0.6108354156893298</v>
      </c>
      <c r="J33" s="42" t="n">
        <v>0.4870659020881054</v>
      </c>
      <c r="K33" s="42" t="n">
        <v>0.3372252098881237</v>
      </c>
      <c r="L33" s="16" t="inlineStr">
        <is>
          <t>US</t>
        </is>
      </c>
      <c r="M33" s="17" t="n">
        <v>46027</v>
      </c>
      <c r="N33" s="16" t="inlineStr">
        <is>
          <t>https://www.stern.nyu.edu/~adamodar/pc/datasets/betas.xls</t>
        </is>
      </c>
    </row>
    <row r="34">
      <c r="A34" s="16" t="inlineStr">
        <is>
          <t>Environmental &amp; Waste Services</t>
        </is>
      </c>
      <c r="B34" s="42" t="n">
        <v>53</v>
      </c>
      <c r="C34" s="35" t="n">
        <v>0.9454812982377585</v>
      </c>
      <c r="D34" s="35" t="n">
        <v>0.2144746613305266</v>
      </c>
      <c r="E34" s="33" t="n">
        <v>0.04267831701608498</v>
      </c>
      <c r="F34" s="35" t="n">
        <v>0.814469065497658</v>
      </c>
      <c r="G34" s="33" t="n">
        <v>0.01248838031317759</v>
      </c>
      <c r="H34" s="35" t="n">
        <v>0.8247690956344971</v>
      </c>
      <c r="I34" s="35" t="n">
        <v>0.6039647123055116</v>
      </c>
      <c r="J34" s="42" t="n">
        <v>0.5491271709973529</v>
      </c>
      <c r="K34" s="42" t="n">
        <v>0.3304771871849812</v>
      </c>
      <c r="L34" s="16" t="inlineStr">
        <is>
          <t>US</t>
        </is>
      </c>
      <c r="M34" s="17" t="n">
        <v>46027</v>
      </c>
      <c r="N34" s="16" t="inlineStr">
        <is>
          <t>https://www.stern.nyu.edu/~adamodar/pc/datasets/betas.xls</t>
        </is>
      </c>
    </row>
    <row r="35">
      <c r="A35" s="16" t="inlineStr">
        <is>
          <t>Farming/Agriculture</t>
        </is>
      </c>
      <c r="B35" s="42" t="n">
        <v>35</v>
      </c>
      <c r="C35" s="35" t="n">
        <v>1.129173740945637</v>
      </c>
      <c r="D35" s="35" t="n">
        <v>0.5184849801548149</v>
      </c>
      <c r="E35" s="33" t="n">
        <v>0.06294399257877176</v>
      </c>
      <c r="F35" s="35" t="n">
        <v>0.8130198178522071</v>
      </c>
      <c r="G35" s="33" t="n">
        <v>0.03873786848086313</v>
      </c>
      <c r="H35" s="35" t="n">
        <v>0.8457836746022086</v>
      </c>
      <c r="I35" s="35" t="n">
        <v>0.5709210427107252</v>
      </c>
      <c r="J35" s="42" t="n">
        <v>0.507938158066483</v>
      </c>
      <c r="K35" s="42" t="n">
        <v>0.4970199746530998</v>
      </c>
      <c r="L35" s="16" t="inlineStr">
        <is>
          <t>US</t>
        </is>
      </c>
      <c r="M35" s="17" t="n">
        <v>46027</v>
      </c>
      <c r="N35" s="16" t="inlineStr">
        <is>
          <t>https://www.stern.nyu.edu/~adamodar/pc/datasets/betas.xls</t>
        </is>
      </c>
    </row>
    <row r="36">
      <c r="A36" s="16" t="inlineStr">
        <is>
          <t>Financial Svcs. (Non-bank &amp; Insurance)</t>
        </is>
      </c>
      <c r="B36" s="42" t="n">
        <v>176</v>
      </c>
      <c r="C36" s="35" t="n">
        <v>0.9697132427444908</v>
      </c>
      <c r="D36" s="35" t="n">
        <v>2.721299675975284</v>
      </c>
      <c r="E36" s="33" t="n">
        <v>0.1205656770054263</v>
      </c>
      <c r="F36" s="35" t="n">
        <v>0.3188823716863237</v>
      </c>
      <c r="G36" s="33" t="n">
        <v>0.02693252756260687</v>
      </c>
      <c r="H36" s="35" t="n">
        <v>0.327708386847594</v>
      </c>
      <c r="I36" s="35" t="n">
        <v>0.4483550193131286</v>
      </c>
      <c r="J36" s="42" t="n">
        <v>0.4246919214774036</v>
      </c>
      <c r="K36" s="42" t="n">
        <v>0.3372154738192344</v>
      </c>
      <c r="L36" s="16" t="inlineStr">
        <is>
          <t>US</t>
        </is>
      </c>
      <c r="M36" s="17" t="n">
        <v>46027</v>
      </c>
      <c r="N36" s="16" t="inlineStr">
        <is>
          <t>https://www.stern.nyu.edu/~adamodar/pc/datasets/betas.xls</t>
        </is>
      </c>
    </row>
    <row r="37">
      <c r="A37" s="16" t="inlineStr">
        <is>
          <t>Food Processing</t>
        </is>
      </c>
      <c r="B37" s="42" t="n">
        <v>78</v>
      </c>
      <c r="C37" s="35" t="n">
        <v>0.6074530378003583</v>
      </c>
      <c r="D37" s="35" t="n">
        <v>0.4373385787423181</v>
      </c>
      <c r="E37" s="33" t="n">
        <v>0.1037259327849308</v>
      </c>
      <c r="F37" s="35" t="n">
        <v>0.4574181011231891</v>
      </c>
      <c r="G37" s="33" t="n">
        <v>0.02557534628978235</v>
      </c>
      <c r="H37" s="35" t="n">
        <v>0.4694237767707587</v>
      </c>
      <c r="I37" s="35" t="n">
        <v>0.4858963879248173</v>
      </c>
      <c r="J37" s="42" t="n">
        <v>0.4346763943257051</v>
      </c>
      <c r="K37" s="42" t="n">
        <v>0.09378656666737238</v>
      </c>
      <c r="L37" s="16" t="inlineStr">
        <is>
          <t>US</t>
        </is>
      </c>
      <c r="M37" s="17" t="n">
        <v>46027</v>
      </c>
      <c r="N37" s="16" t="inlineStr">
        <is>
          <t>https://www.stern.nyu.edu/~adamodar/pc/datasets/betas.xls</t>
        </is>
      </c>
    </row>
    <row r="38">
      <c r="A38" s="16" t="inlineStr">
        <is>
          <t>Food Wholesalers</t>
        </is>
      </c>
      <c r="B38" s="42" t="n">
        <v>13</v>
      </c>
      <c r="C38" s="35" t="n">
        <v>0.8666416386586649</v>
      </c>
      <c r="D38" s="35" t="n">
        <v>0.4696855126722596</v>
      </c>
      <c r="E38" s="33" t="n">
        <v>0.09152840668006618</v>
      </c>
      <c r="F38" s="35" t="n">
        <v>0.6408819228030607</v>
      </c>
      <c r="G38" s="33" t="n">
        <v>0.01061796550875396</v>
      </c>
      <c r="H38" s="35" t="n">
        <v>0.6477598141678518</v>
      </c>
      <c r="I38" s="35" t="n">
        <v>0.5105259187106911</v>
      </c>
      <c r="J38" s="42" t="n">
        <v>0.3397822415435992</v>
      </c>
      <c r="K38" s="42" t="n">
        <v>0.3561639995586555</v>
      </c>
      <c r="L38" s="16" t="inlineStr">
        <is>
          <t>US</t>
        </is>
      </c>
      <c r="M38" s="17" t="n">
        <v>46027</v>
      </c>
      <c r="N38" s="16" t="inlineStr">
        <is>
          <t>https://www.stern.nyu.edu/~adamodar/pc/datasets/betas.xls</t>
        </is>
      </c>
    </row>
    <row r="39">
      <c r="A39" s="16" t="inlineStr">
        <is>
          <t>Furn/Home Furnishings</t>
        </is>
      </c>
      <c r="B39" s="42" t="n">
        <v>27</v>
      </c>
      <c r="C39" s="35" t="n">
        <v>0.8231584740017082</v>
      </c>
      <c r="D39" s="35" t="n">
        <v>0.4233337456808395</v>
      </c>
      <c r="E39" s="33" t="n">
        <v>0.1138252554255551</v>
      </c>
      <c r="F39" s="35" t="n">
        <v>0.6247880689027374</v>
      </c>
      <c r="G39" s="33" t="n">
        <v>0.04192766167124481</v>
      </c>
      <c r="H39" s="35" t="n">
        <v>0.6521303704400933</v>
      </c>
      <c r="I39" s="35" t="n">
        <v>0.4718999471690875</v>
      </c>
      <c r="J39" s="42" t="n">
        <v>0.5150986273981181</v>
      </c>
      <c r="K39" s="42" t="n">
        <v>0.2043428611763806</v>
      </c>
      <c r="L39" s="16" t="inlineStr">
        <is>
          <t>US</t>
        </is>
      </c>
      <c r="M39" s="17" t="n">
        <v>46027</v>
      </c>
      <c r="N39" s="16" t="inlineStr">
        <is>
          <t>https://www.stern.nyu.edu/~adamodar/pc/datasets/betas.xls</t>
        </is>
      </c>
    </row>
    <row r="40">
      <c r="A40" s="16" t="inlineStr">
        <is>
          <t>Green &amp; Renewable Energy</t>
        </is>
      </c>
      <c r="B40" s="42" t="n">
        <v>15</v>
      </c>
      <c r="C40" s="35" t="n">
        <v>0.8563295187054536</v>
      </c>
      <c r="D40" s="35" t="n">
        <v>1.131096072089713</v>
      </c>
      <c r="E40" s="33" t="n">
        <v>0</v>
      </c>
      <c r="F40" s="35" t="n">
        <v>0.4633010339410691</v>
      </c>
      <c r="G40" s="33" t="n">
        <v>0.01902061158894356</v>
      </c>
      <c r="H40" s="35" t="n">
        <v>0.4722841676536161</v>
      </c>
      <c r="I40" s="35" t="n">
        <v>0.730979638575004</v>
      </c>
      <c r="J40" s="42" t="n">
        <v>0.6514340075377375</v>
      </c>
      <c r="K40" s="42" t="n">
        <v>0.2878199981344368</v>
      </c>
      <c r="L40" s="16" t="inlineStr">
        <is>
          <t>US</t>
        </is>
      </c>
      <c r="M40" s="17" t="n">
        <v>46027</v>
      </c>
      <c r="N40" s="16" t="inlineStr">
        <is>
          <t>https://www.stern.nyu.edu/~adamodar/pc/datasets/betas.xls</t>
        </is>
      </c>
    </row>
    <row r="41">
      <c r="A41" s="16" t="inlineStr">
        <is>
          <t>Healthcare Products</t>
        </is>
      </c>
      <c r="B41" s="42" t="n">
        <v>204</v>
      </c>
      <c r="C41" s="35" t="n">
        <v>0.9085611350704943</v>
      </c>
      <c r="D41" s="35" t="n">
        <v>0.1278515840391968</v>
      </c>
      <c r="E41" s="33" t="n">
        <v>0.04845337282777058</v>
      </c>
      <c r="F41" s="35" t="n">
        <v>0.829063339182968</v>
      </c>
      <c r="G41" s="33" t="n">
        <v>0.03253927114078185</v>
      </c>
      <c r="H41" s="35" t="n">
        <v>0.8569477958661521</v>
      </c>
      <c r="I41" s="35" t="n">
        <v>0.5589658747106533</v>
      </c>
      <c r="J41" s="42" t="n">
        <v>0.6179058995412937</v>
      </c>
      <c r="K41" s="42" t="n">
        <v>0.3090184310145163</v>
      </c>
      <c r="L41" s="16" t="inlineStr">
        <is>
          <t>US</t>
        </is>
      </c>
      <c r="M41" s="17" t="n">
        <v>46027</v>
      </c>
      <c r="N41" s="16" t="inlineStr">
        <is>
          <t>https://www.stern.nyu.edu/~adamodar/pc/datasets/betas.xls</t>
        </is>
      </c>
    </row>
    <row r="42">
      <c r="A42" s="16" t="inlineStr">
        <is>
          <t>Healthcare Support Services</t>
        </is>
      </c>
      <c r="B42" s="42" t="n">
        <v>104</v>
      </c>
      <c r="C42" s="35" t="n">
        <v>0.8719538873399333</v>
      </c>
      <c r="D42" s="35" t="n">
        <v>0.354253188687874</v>
      </c>
      <c r="E42" s="33" t="n">
        <v>0.09799646168506736</v>
      </c>
      <c r="F42" s="35" t="n">
        <v>0.6889158973179456</v>
      </c>
      <c r="G42" s="33" t="n">
        <v>0.07512556581743074</v>
      </c>
      <c r="H42" s="35" t="n">
        <v>0.7448750574739688</v>
      </c>
      <c r="I42" s="35" t="n">
        <v>0.5230194559374083</v>
      </c>
      <c r="J42" s="42" t="n">
        <v>0.4724003230719404</v>
      </c>
      <c r="K42" s="42" t="n">
        <v>0.2413459114000651</v>
      </c>
      <c r="L42" s="16" t="inlineStr">
        <is>
          <t>US</t>
        </is>
      </c>
      <c r="M42" s="17" t="n">
        <v>46027</v>
      </c>
      <c r="N42" s="16" t="inlineStr">
        <is>
          <t>https://www.stern.nyu.edu/~adamodar/pc/datasets/betas.xls</t>
        </is>
      </c>
    </row>
    <row r="43">
      <c r="A43" s="16" t="inlineStr">
        <is>
          <t>Heathcare Information and Technology</t>
        </is>
      </c>
      <c r="B43" s="42" t="n">
        <v>115</v>
      </c>
      <c r="C43" s="35" t="n">
        <v>1.108333899148144</v>
      </c>
      <c r="D43" s="35" t="n">
        <v>0.1574134360720486</v>
      </c>
      <c r="E43" s="33" t="n">
        <v>0.06381881317110165</v>
      </c>
      <c r="F43" s="35" t="n">
        <v>0.9913008450033202</v>
      </c>
      <c r="G43" s="33" t="n">
        <v>0.02462222893428035</v>
      </c>
      <c r="H43" s="35" t="n">
        <v>1.016325032628335</v>
      </c>
      <c r="I43" s="35" t="n">
        <v>0.5788051740319831</v>
      </c>
      <c r="J43" s="42" t="n">
        <v>0.6378002122444473</v>
      </c>
      <c r="K43" s="42" t="n">
        <v>0.3552775683773647</v>
      </c>
      <c r="L43" s="16" t="inlineStr">
        <is>
          <t>US</t>
        </is>
      </c>
      <c r="M43" s="17" t="n">
        <v>46027</v>
      </c>
      <c r="N43" s="16" t="inlineStr">
        <is>
          <t>https://www.stern.nyu.edu/~adamodar/pc/datasets/betas.xls</t>
        </is>
      </c>
    </row>
    <row r="44">
      <c r="A44" s="16" t="inlineStr">
        <is>
          <t>Homebuilding</t>
        </is>
      </c>
      <c r="B44" s="42" t="n">
        <v>30</v>
      </c>
      <c r="C44" s="35" t="n">
        <v>0.9106178132748846</v>
      </c>
      <c r="D44" s="35" t="n">
        <v>0.213441505538572</v>
      </c>
      <c r="E44" s="33" t="n">
        <v>0.1698920334478098</v>
      </c>
      <c r="F44" s="35" t="n">
        <v>0.7849604569802948</v>
      </c>
      <c r="G44" s="33" t="n">
        <v>0.0800055981891012</v>
      </c>
      <c r="H44" s="35" t="n">
        <v>0.8532230798743929</v>
      </c>
      <c r="I44" s="35" t="n">
        <v>0.3681506019467752</v>
      </c>
      <c r="J44" s="42" t="n">
        <v>0.327940466753169</v>
      </c>
      <c r="K44" s="42" t="n">
        <v>0.5958507873821614</v>
      </c>
      <c r="L44" s="16" t="inlineStr">
        <is>
          <t>US</t>
        </is>
      </c>
      <c r="M44" s="17" t="n">
        <v>46027</v>
      </c>
      <c r="N44" s="16" t="inlineStr">
        <is>
          <t>https://www.stern.nyu.edu/~adamodar/pc/datasets/betas.xls</t>
        </is>
      </c>
    </row>
    <row r="45">
      <c r="A45" s="16" t="inlineStr">
        <is>
          <t>Hospitals/Healthcare Facilities</t>
        </is>
      </c>
      <c r="B45" s="42" t="n">
        <v>31</v>
      </c>
      <c r="C45" s="35" t="n">
        <v>0.7996783314027625</v>
      </c>
      <c r="D45" s="35" t="n">
        <v>0.5992038400269105</v>
      </c>
      <c r="E45" s="33" t="n">
        <v>0.1134779625873316</v>
      </c>
      <c r="F45" s="35" t="n">
        <v>0.5517295035260499</v>
      </c>
      <c r="G45" s="33" t="n">
        <v>0.02324362589938683</v>
      </c>
      <c r="H45" s="35" t="n">
        <v>0.5648588718287879</v>
      </c>
      <c r="I45" s="35" t="n">
        <v>0.5197979912329719</v>
      </c>
      <c r="J45" s="42" t="n">
        <v>0.5645694737555678</v>
      </c>
      <c r="K45" s="42" t="n">
        <v>0.2029328861952047</v>
      </c>
      <c r="L45" s="16" t="inlineStr">
        <is>
          <t>US</t>
        </is>
      </c>
      <c r="M45" s="17" t="n">
        <v>46027</v>
      </c>
      <c r="N45" s="16" t="inlineStr">
        <is>
          <t>https://www.stern.nyu.edu/~adamodar/pc/datasets/betas.xls</t>
        </is>
      </c>
    </row>
    <row r="46">
      <c r="A46" s="16" t="inlineStr">
        <is>
          <t>Hotel/Gaming</t>
        </is>
      </c>
      <c r="B46" s="42" t="n">
        <v>63</v>
      </c>
      <c r="C46" s="35" t="n">
        <v>1.080367568307419</v>
      </c>
      <c r="D46" s="35" t="n">
        <v>0.3975020277066638</v>
      </c>
      <c r="E46" s="33" t="n">
        <v>0.08308178299623932</v>
      </c>
      <c r="F46" s="35" t="n">
        <v>0.8322513645728964</v>
      </c>
      <c r="G46" s="33" t="n">
        <v>0.04960334758898263</v>
      </c>
      <c r="H46" s="35" t="n">
        <v>0.8756884427797555</v>
      </c>
      <c r="I46" s="35" t="n">
        <v>0.4804349731732187</v>
      </c>
      <c r="J46" s="42" t="n">
        <v>0.3965335196981276</v>
      </c>
      <c r="K46" s="42" t="n">
        <v>0.9904715001091706</v>
      </c>
      <c r="L46" s="16" t="inlineStr">
        <is>
          <t>US</t>
        </is>
      </c>
      <c r="M46" s="17" t="n">
        <v>46027</v>
      </c>
      <c r="N46" s="16" t="inlineStr">
        <is>
          <t>https://www.stern.nyu.edu/~adamodar/pc/datasets/betas.xls</t>
        </is>
      </c>
    </row>
    <row r="47">
      <c r="A47" s="16" t="inlineStr">
        <is>
          <t>Household Products</t>
        </is>
      </c>
      <c r="B47" s="42" t="n">
        <v>110</v>
      </c>
      <c r="C47" s="35" t="n">
        <v>0.8155158251324154</v>
      </c>
      <c r="D47" s="35" t="n">
        <v>0.1814762837551913</v>
      </c>
      <c r="E47" s="33" t="n">
        <v>0.06500436608160612</v>
      </c>
      <c r="F47" s="35" t="n">
        <v>0.7178159032286779</v>
      </c>
      <c r="G47" s="33" t="n">
        <v>0.03138813877470186</v>
      </c>
      <c r="H47" s="35" t="n">
        <v>0.7410769287097494</v>
      </c>
      <c r="I47" s="35" t="n">
        <v>0.6273286444390683</v>
      </c>
      <c r="J47" s="42" t="n">
        <v>0.5546378639806525</v>
      </c>
      <c r="K47" s="42" t="n">
        <v>0.1218643206903233</v>
      </c>
      <c r="L47" s="16" t="inlineStr">
        <is>
          <t>US</t>
        </is>
      </c>
      <c r="M47" s="17" t="n">
        <v>46027</v>
      </c>
      <c r="N47" s="16" t="inlineStr">
        <is>
          <t>https://www.stern.nyu.edu/~adamodar/pc/datasets/betas.xls</t>
        </is>
      </c>
    </row>
    <row r="48">
      <c r="A48" s="16" t="inlineStr">
        <is>
          <t>Information Services</t>
        </is>
      </c>
      <c r="B48" s="42" t="n">
        <v>15</v>
      </c>
      <c r="C48" s="35" t="n">
        <v>0.9205673234850804</v>
      </c>
      <c r="D48" s="35" t="n">
        <v>0.3316984905170498</v>
      </c>
      <c r="E48" s="33" t="n">
        <v>0.1816284292612373</v>
      </c>
      <c r="F48" s="35" t="n">
        <v>0.7371769598623608</v>
      </c>
      <c r="G48" s="33" t="n">
        <v>0.02535762083858688</v>
      </c>
      <c r="H48" s="35" t="n">
        <v>0.7563563575971642</v>
      </c>
      <c r="I48" s="35" t="n">
        <v>0.4394703659399052</v>
      </c>
      <c r="J48" s="42" t="n">
        <v>0.3237524454802279</v>
      </c>
      <c r="K48" s="42" t="n">
        <v>0.4082152605282324</v>
      </c>
      <c r="L48" s="16" t="inlineStr">
        <is>
          <t>US</t>
        </is>
      </c>
      <c r="M48" s="17" t="n">
        <v>46027</v>
      </c>
      <c r="N48" s="16" t="inlineStr">
        <is>
          <t>https://www.stern.nyu.edu/~adamodar/pc/datasets/betas.xls</t>
        </is>
      </c>
    </row>
    <row r="49">
      <c r="A49" s="16" t="inlineStr">
        <is>
          <t>Insurance (General)</t>
        </is>
      </c>
      <c r="B49" s="42" t="n">
        <v>21</v>
      </c>
      <c r="C49" s="35" t="n">
        <v>0.6719750422408106</v>
      </c>
      <c r="D49" s="35" t="n">
        <v>0.2562761358769038</v>
      </c>
      <c r="E49" s="33" t="n">
        <v>0.1276880158923457</v>
      </c>
      <c r="F49" s="35" t="n">
        <v>0.5636395230036526</v>
      </c>
      <c r="G49" s="33" t="n">
        <v>0.02496729224006212</v>
      </c>
      <c r="H49" s="35" t="n">
        <v>0.5780724262046252</v>
      </c>
      <c r="I49" s="35" t="n">
        <v>0.4200868926838418</v>
      </c>
      <c r="J49" s="42" t="n">
        <v>0.46070163153831</v>
      </c>
      <c r="K49" s="42" t="n">
        <v>0.4209738598589533</v>
      </c>
      <c r="L49" s="16" t="inlineStr">
        <is>
          <t>US</t>
        </is>
      </c>
      <c r="M49" s="17" t="n">
        <v>46027</v>
      </c>
      <c r="N49" s="16" t="inlineStr">
        <is>
          <t>https://www.stern.nyu.edu/~adamodar/pc/datasets/betas.xls</t>
        </is>
      </c>
    </row>
    <row r="50">
      <c r="A50" s="16" t="inlineStr">
        <is>
          <t>Insurance (Life)</t>
        </is>
      </c>
      <c r="B50" s="42" t="n">
        <v>20</v>
      </c>
      <c r="C50" s="35" t="n">
        <v>0.6444930925180267</v>
      </c>
      <c r="D50" s="35" t="n">
        <v>0.6783987776748907</v>
      </c>
      <c r="E50" s="33" t="n">
        <v>0.1518601764776366</v>
      </c>
      <c r="F50" s="35" t="n">
        <v>0.4271563388858468</v>
      </c>
      <c r="G50" s="33" t="n">
        <v>0.1966940474769901</v>
      </c>
      <c r="H50" s="35" t="n">
        <v>0.5317480065275768</v>
      </c>
      <c r="I50" s="35" t="n">
        <v>0.2317620286566019</v>
      </c>
      <c r="J50" s="42" t="n">
        <v>0.3515193422631459</v>
      </c>
      <c r="K50" s="42" t="n">
        <v>0.2826197882400568</v>
      </c>
      <c r="L50" s="16" t="inlineStr">
        <is>
          <t>US</t>
        </is>
      </c>
      <c r="M50" s="17" t="n">
        <v>46027</v>
      </c>
      <c r="N50" s="16" t="inlineStr">
        <is>
          <t>https://www.stern.nyu.edu/~adamodar/pc/datasets/betas.xls</t>
        </is>
      </c>
    </row>
    <row r="51">
      <c r="A51" s="16" t="inlineStr">
        <is>
          <t>Insurance (Prop/Cas.)</t>
        </is>
      </c>
      <c r="B51" s="42" t="n">
        <v>57</v>
      </c>
      <c r="C51" s="35" t="n">
        <v>0.4841100151289049</v>
      </c>
      <c r="D51" s="35" t="n">
        <v>0.1482928711512957</v>
      </c>
      <c r="E51" s="33" t="n">
        <v>0.1836669176395358</v>
      </c>
      <c r="F51" s="35" t="n">
        <v>0.4356564551964022</v>
      </c>
      <c r="G51" s="33" t="n">
        <v>0.04675260673488257</v>
      </c>
      <c r="H51" s="35" t="n">
        <v>0.4570234949231456</v>
      </c>
      <c r="I51" s="35" t="n">
        <v>0.2677137310292105</v>
      </c>
      <c r="J51" s="42" t="n">
        <v>0.2869687952853511</v>
      </c>
      <c r="K51" s="42" t="n">
        <v>0.3789749160134794</v>
      </c>
      <c r="L51" s="16" t="inlineStr">
        <is>
          <t>US</t>
        </is>
      </c>
      <c r="M51" s="17" t="n">
        <v>46027</v>
      </c>
      <c r="N51" s="16" t="inlineStr">
        <is>
          <t>https://www.stern.nyu.edu/~adamodar/pc/datasets/betas.xls</t>
        </is>
      </c>
    </row>
    <row r="52">
      <c r="A52" s="16" t="inlineStr">
        <is>
          <t>Investments &amp; Asset Management</t>
        </is>
      </c>
      <c r="B52" s="42" t="n">
        <v>283</v>
      </c>
      <c r="C52" s="35" t="n">
        <v>0.6595817512663942</v>
      </c>
      <c r="D52" s="35" t="n">
        <v>0.3268818496772947</v>
      </c>
      <c r="E52" s="33" t="n">
        <v>0.03534923619833761</v>
      </c>
      <c r="F52" s="35" t="n">
        <v>0.5297158729912839</v>
      </c>
      <c r="G52" s="33" t="n">
        <v>0.09922076005200969</v>
      </c>
      <c r="H52" s="35" t="n">
        <v>0.588064033338367</v>
      </c>
      <c r="I52" s="35" t="n">
        <v>0.249791767611155</v>
      </c>
      <c r="J52" s="42" t="n">
        <v>0.3004225728309703</v>
      </c>
      <c r="K52" s="42" t="n">
        <v>0.2300500699814627</v>
      </c>
      <c r="L52" s="16" t="inlineStr">
        <is>
          <t>US</t>
        </is>
      </c>
      <c r="M52" s="17" t="n">
        <v>46027</v>
      </c>
      <c r="N52" s="16" t="inlineStr">
        <is>
          <t>https://www.stern.nyu.edu/~adamodar/pc/datasets/betas.xls</t>
        </is>
      </c>
    </row>
    <row r="53">
      <c r="A53" s="16" t="inlineStr">
        <is>
          <t>Machinery</t>
        </is>
      </c>
      <c r="B53" s="42" t="n">
        <v>105</v>
      </c>
      <c r="C53" s="35" t="n">
        <v>0.9636207903494385</v>
      </c>
      <c r="D53" s="35" t="n">
        <v>0.146923015527636</v>
      </c>
      <c r="E53" s="33" t="n">
        <v>0.1337344273240044</v>
      </c>
      <c r="F53" s="35" t="n">
        <v>0.8679764970807725</v>
      </c>
      <c r="G53" s="33" t="n">
        <v>0.02914191538656118</v>
      </c>
      <c r="H53" s="35" t="n">
        <v>0.8940302510086939</v>
      </c>
      <c r="I53" s="35" t="n">
        <v>0.4386607167294511</v>
      </c>
      <c r="J53" s="42" t="n">
        <v>0.4503411666073636</v>
      </c>
      <c r="K53" s="42" t="n">
        <v>0.2340381783370222</v>
      </c>
      <c r="L53" s="16" t="inlineStr">
        <is>
          <t>US</t>
        </is>
      </c>
      <c r="M53" s="17" t="n">
        <v>46027</v>
      </c>
      <c r="N53" s="16" t="inlineStr">
        <is>
          <t>https://www.stern.nyu.edu/~adamodar/pc/datasets/betas.xls</t>
        </is>
      </c>
    </row>
    <row r="54">
      <c r="A54" s="16" t="inlineStr">
        <is>
          <t>Metals &amp; Mining</t>
        </is>
      </c>
      <c r="B54" s="42" t="n">
        <v>73</v>
      </c>
      <c r="C54" s="35" t="n">
        <v>1.043031476230846</v>
      </c>
      <c r="D54" s="35" t="n">
        <v>0.1098452128204907</v>
      </c>
      <c r="E54" s="33" t="n">
        <v>0.02516414295193868</v>
      </c>
      <c r="F54" s="35" t="n">
        <v>0.963642813760502</v>
      </c>
      <c r="G54" s="33" t="n">
        <v>0.04632244534849089</v>
      </c>
      <c r="H54" s="35" t="n">
        <v>1.010449296054403</v>
      </c>
      <c r="I54" s="35" t="n">
        <v>0.7046547159245414</v>
      </c>
      <c r="J54" s="42" t="n">
        <v>0.7756025957468325</v>
      </c>
      <c r="K54" s="42" t="n">
        <v>0.5366805984370316</v>
      </c>
      <c r="L54" s="16" t="inlineStr">
        <is>
          <t>US</t>
        </is>
      </c>
      <c r="M54" s="17" t="n">
        <v>46027</v>
      </c>
      <c r="N54" s="16" t="inlineStr">
        <is>
          <t>https://www.stern.nyu.edu/~adamodar/pc/datasets/betas.xls</t>
        </is>
      </c>
    </row>
    <row r="55">
      <c r="A55" s="16" t="inlineStr">
        <is>
          <t>Office Equipment &amp; Services</t>
        </is>
      </c>
      <c r="B55" s="42" t="n">
        <v>14</v>
      </c>
      <c r="C55" s="35" t="n">
        <v>1.334375038621748</v>
      </c>
      <c r="D55" s="35" t="n">
        <v>0.4810247634925184</v>
      </c>
      <c r="E55" s="33" t="n">
        <v>0.1229738335166475</v>
      </c>
      <c r="F55" s="35" t="n">
        <v>0.980603950937201</v>
      </c>
      <c r="G55" s="33" t="n">
        <v>0.05546790888173241</v>
      </c>
      <c r="H55" s="35" t="n">
        <v>1.038190189786169</v>
      </c>
      <c r="I55" s="35" t="n">
        <v>0.4264799643054135</v>
      </c>
      <c r="J55" s="42" t="n">
        <v>0.3960756696465002</v>
      </c>
      <c r="K55" s="42" t="n">
        <v>0.1421990112902609</v>
      </c>
      <c r="L55" s="16" t="inlineStr">
        <is>
          <t>US</t>
        </is>
      </c>
      <c r="M55" s="17" t="n">
        <v>46027</v>
      </c>
      <c r="N55" s="16" t="inlineStr">
        <is>
          <t>https://www.stern.nyu.edu/~adamodar/pc/datasets/betas.xls</t>
        </is>
      </c>
    </row>
    <row r="56">
      <c r="A56" s="16" t="inlineStr">
        <is>
          <t>Oil/Gas (Integrated)</t>
        </is>
      </c>
      <c r="B56" s="42" t="n">
        <v>4</v>
      </c>
      <c r="C56" s="35" t="n">
        <v>0.2993819796439979</v>
      </c>
      <c r="D56" s="35" t="n">
        <v>0.1384500280550897</v>
      </c>
      <c r="E56" s="33" t="n">
        <v>0.2824095529705382</v>
      </c>
      <c r="F56" s="35" t="n">
        <v>0.2712192455295165</v>
      </c>
      <c r="G56" s="33" t="n">
        <v>0.02440528383666601</v>
      </c>
      <c r="H56" s="35" t="n">
        <v>0.2780040123588666</v>
      </c>
      <c r="I56" s="35" t="n">
        <v>0.1572164931941156</v>
      </c>
      <c r="J56" s="42" t="n">
        <v>0.2026827904588578</v>
      </c>
      <c r="K56" s="42" t="n">
        <v>1.065566468197696</v>
      </c>
      <c r="L56" s="16" t="inlineStr">
        <is>
          <t>US</t>
        </is>
      </c>
      <c r="M56" s="17" t="n">
        <v>46027</v>
      </c>
      <c r="N56" s="16" t="inlineStr">
        <is>
          <t>https://www.stern.nyu.edu/~adamodar/pc/datasets/betas.xls</t>
        </is>
      </c>
    </row>
    <row r="57">
      <c r="A57" s="16" t="inlineStr">
        <is>
          <t>Oil/Gas (Production and Exploration)</t>
        </is>
      </c>
      <c r="B57" s="42" t="n">
        <v>142</v>
      </c>
      <c r="C57" s="35" t="n">
        <v>0.72140595546977</v>
      </c>
      <c r="D57" s="35" t="n">
        <v>0.3758762558777869</v>
      </c>
      <c r="E57" s="33" t="n">
        <v>0.06664478996170788</v>
      </c>
      <c r="F57" s="35" t="n">
        <v>0.562759894026207</v>
      </c>
      <c r="G57" s="33" t="n">
        <v>0.02727669605215734</v>
      </c>
      <c r="H57" s="35" t="n">
        <v>0.5785405692885324</v>
      </c>
      <c r="I57" s="35" t="n">
        <v>0.5045189633960516</v>
      </c>
      <c r="J57" s="42" t="n">
        <v>0.4221920097460941</v>
      </c>
      <c r="K57" s="42" t="n">
        <v>1.854877982726361</v>
      </c>
      <c r="L57" s="16" t="inlineStr">
        <is>
          <t>US</t>
        </is>
      </c>
      <c r="M57" s="17" t="n">
        <v>46027</v>
      </c>
      <c r="N57" s="16" t="inlineStr">
        <is>
          <t>https://www.stern.nyu.edu/~adamodar/pc/datasets/betas.xls</t>
        </is>
      </c>
    </row>
    <row r="58">
      <c r="A58" s="16" t="inlineStr">
        <is>
          <t>Oil/Gas Distribution</t>
        </is>
      </c>
      <c r="B58" s="42" t="n">
        <v>23</v>
      </c>
      <c r="C58" s="35" t="n">
        <v>0.6692224517144899</v>
      </c>
      <c r="D58" s="35" t="n">
        <v>0.5852713715207659</v>
      </c>
      <c r="E58" s="33" t="n">
        <v>0.09166185880832112</v>
      </c>
      <c r="F58" s="35" t="n">
        <v>0.4650757918129057</v>
      </c>
      <c r="G58" s="33" t="n">
        <v>0.008908789544758232</v>
      </c>
      <c r="H58" s="35" t="n">
        <v>0.4692562974090757</v>
      </c>
      <c r="I58" s="35" t="n">
        <v>0.4564611173153585</v>
      </c>
      <c r="J58" s="42" t="n">
        <v>0.4224037245326557</v>
      </c>
      <c r="K58" s="42" t="n">
        <v>0.5691583913604785</v>
      </c>
      <c r="L58" s="16" t="inlineStr">
        <is>
          <t>US</t>
        </is>
      </c>
      <c r="M58" s="17" t="n">
        <v>46027</v>
      </c>
      <c r="N58" s="16" t="inlineStr">
        <is>
          <t>https://www.stern.nyu.edu/~adamodar/pc/datasets/betas.xls</t>
        </is>
      </c>
    </row>
    <row r="59">
      <c r="A59" s="16" t="inlineStr">
        <is>
          <t>Oilfield Svcs/Equip.</t>
        </is>
      </c>
      <c r="B59" s="42" t="n">
        <v>97</v>
      </c>
      <c r="C59" s="35" t="n">
        <v>0.9512418716285248</v>
      </c>
      <c r="D59" s="35" t="n">
        <v>0.3736062386054503</v>
      </c>
      <c r="E59" s="33" t="n">
        <v>0.08746367186047936</v>
      </c>
      <c r="F59" s="35" t="n">
        <v>0.7430388962534321</v>
      </c>
      <c r="G59" s="33" t="n">
        <v>0.05592814286287053</v>
      </c>
      <c r="H59" s="35" t="n">
        <v>0.7870575641420728</v>
      </c>
      <c r="I59" s="35" t="n">
        <v>0.4765813226700708</v>
      </c>
      <c r="J59" s="42" t="n">
        <v>0.4831643535406242</v>
      </c>
      <c r="K59" s="42" t="n">
        <v>0.8220638280133856</v>
      </c>
      <c r="L59" s="16" t="inlineStr">
        <is>
          <t>US</t>
        </is>
      </c>
      <c r="M59" s="17" t="n">
        <v>46027</v>
      </c>
      <c r="N59" s="16" t="inlineStr">
        <is>
          <t>https://www.stern.nyu.edu/~adamodar/pc/datasets/betas.xls</t>
        </is>
      </c>
    </row>
    <row r="60">
      <c r="A60" s="16" t="inlineStr">
        <is>
          <t>Packaging &amp; Container</t>
        </is>
      </c>
      <c r="B60" s="42" t="n">
        <v>19</v>
      </c>
      <c r="C60" s="35" t="n">
        <v>1.021929775043253</v>
      </c>
      <c r="D60" s="35" t="n">
        <v>0.55109591650755</v>
      </c>
      <c r="E60" s="33" t="n">
        <v>0.1557025871337487</v>
      </c>
      <c r="F60" s="35" t="n">
        <v>0.7230693503118022</v>
      </c>
      <c r="G60" s="33" t="n">
        <v>0.03460978570776237</v>
      </c>
      <c r="H60" s="35" t="n">
        <v>0.7489917958635104</v>
      </c>
      <c r="I60" s="35" t="n">
        <v>0.3815436529558998</v>
      </c>
      <c r="J60" s="42" t="n">
        <v>0.2544790914399858</v>
      </c>
      <c r="K60" s="42" t="n">
        <v>0.1313982974075153</v>
      </c>
      <c r="L60" s="16" t="inlineStr">
        <is>
          <t>US</t>
        </is>
      </c>
      <c r="M60" s="17" t="n">
        <v>46027</v>
      </c>
      <c r="N60" s="16" t="inlineStr">
        <is>
          <t>https://www.stern.nyu.edu/~adamodar/pc/datasets/betas.xls</t>
        </is>
      </c>
    </row>
    <row r="61">
      <c r="A61" s="16" t="inlineStr">
        <is>
          <t>Paper/Forest Products</t>
        </is>
      </c>
      <c r="B61" s="42" t="n">
        <v>6</v>
      </c>
      <c r="C61" s="35" t="n">
        <v>0.9579784309693652</v>
      </c>
      <c r="D61" s="35" t="n">
        <v>0.4368817616068936</v>
      </c>
      <c r="E61" s="33" t="n">
        <v>0.08598511133455124</v>
      </c>
      <c r="F61" s="35" t="n">
        <v>0.7215533176034462</v>
      </c>
      <c r="G61" s="33" t="n">
        <v>0.06252225788526006</v>
      </c>
      <c r="H61" s="35" t="n">
        <v>0.7696751455408247</v>
      </c>
      <c r="I61" s="35" t="n">
        <v>0.4671022197880909</v>
      </c>
      <c r="J61" s="42" t="n">
        <v>0.5694450238249283</v>
      </c>
      <c r="K61" s="42" t="n">
        <v>0.6728697636294969</v>
      </c>
      <c r="L61" s="16" t="inlineStr">
        <is>
          <t>US</t>
        </is>
      </c>
      <c r="M61" s="17" t="n">
        <v>46027</v>
      </c>
      <c r="N61" s="16" t="inlineStr">
        <is>
          <t>https://www.stern.nyu.edu/~adamodar/pc/datasets/betas.xls</t>
        </is>
      </c>
    </row>
    <row r="62">
      <c r="A62" s="16" t="inlineStr">
        <is>
          <t>Power</t>
        </is>
      </c>
      <c r="B62" s="42" t="n">
        <v>46</v>
      </c>
      <c r="C62" s="35" t="n">
        <v>0.4824326713170223</v>
      </c>
      <c r="D62" s="35" t="n">
        <v>0.7414865026995126</v>
      </c>
      <c r="E62" s="33" t="n">
        <v>0.1274833465466844</v>
      </c>
      <c r="F62" s="35" t="n">
        <v>0.3100238153621772</v>
      </c>
      <c r="G62" s="33" t="n">
        <v>0.0144784011965326</v>
      </c>
      <c r="H62" s="35" t="n">
        <v>0.314578407757456</v>
      </c>
      <c r="I62" s="35" t="n">
        <v>0.2234496281535686</v>
      </c>
      <c r="J62" s="42" t="n">
        <v>0.2537998869785569</v>
      </c>
      <c r="K62" s="42" t="n">
        <v>0.1703543582940092</v>
      </c>
      <c r="L62" s="16" t="inlineStr">
        <is>
          <t>US</t>
        </is>
      </c>
      <c r="M62" s="17" t="n">
        <v>46027</v>
      </c>
      <c r="N62" s="16" t="inlineStr">
        <is>
          <t>https://www.stern.nyu.edu/~adamodar/pc/datasets/betas.xls</t>
        </is>
      </c>
    </row>
    <row r="63">
      <c r="A63" s="16" t="inlineStr">
        <is>
          <t>Precious Metals</t>
        </is>
      </c>
      <c r="B63" s="42" t="n">
        <v>56</v>
      </c>
      <c r="C63" s="35" t="n">
        <v>0.8365606512291942</v>
      </c>
      <c r="D63" s="35" t="n">
        <v>0.07281104300881082</v>
      </c>
      <c r="E63" s="33" t="n">
        <v>0.05974812957530874</v>
      </c>
      <c r="F63" s="35" t="n">
        <v>0.7932430128835662</v>
      </c>
      <c r="G63" s="33" t="n">
        <v>0.04531636337243584</v>
      </c>
      <c r="H63" s="35" t="n">
        <v>0.8308962073401722</v>
      </c>
      <c r="I63" s="35" t="n">
        <v>0.7326706104991456</v>
      </c>
      <c r="J63" s="42" t="n">
        <v>0.6994720354601837</v>
      </c>
      <c r="K63" s="42" t="n">
        <v>0.6760254149560369</v>
      </c>
      <c r="L63" s="16" t="inlineStr">
        <is>
          <t>US</t>
        </is>
      </c>
      <c r="M63" s="17" t="n">
        <v>46027</v>
      </c>
      <c r="N63" s="16" t="inlineStr">
        <is>
          <t>https://www.stern.nyu.edu/~adamodar/pc/datasets/betas.xls</t>
        </is>
      </c>
    </row>
    <row r="64">
      <c r="A64" s="16" t="inlineStr">
        <is>
          <t>Publishing &amp; Newspapers</t>
        </is>
      </c>
      <c r="B64" s="42" t="n">
        <v>19</v>
      </c>
      <c r="C64" s="35" t="n">
        <v>0.563007176601541</v>
      </c>
      <c r="D64" s="35" t="n">
        <v>0.2393987480231246</v>
      </c>
      <c r="E64" s="33" t="n">
        <v>0.1020581228687683</v>
      </c>
      <c r="F64" s="35" t="n">
        <v>0.4773071296550868</v>
      </c>
      <c r="G64" s="33" t="n">
        <v>0.06754838821026646</v>
      </c>
      <c r="H64" s="35" t="n">
        <v>0.511884073790114</v>
      </c>
      <c r="I64" s="35" t="n">
        <v>0.3069368107166666</v>
      </c>
      <c r="J64" s="42" t="n">
        <v>0.3592530970001513</v>
      </c>
      <c r="K64" s="42" t="n">
        <v>0.1215189310107744</v>
      </c>
      <c r="L64" s="16" t="inlineStr">
        <is>
          <t>US</t>
        </is>
      </c>
      <c r="M64" s="17" t="n">
        <v>46027</v>
      </c>
      <c r="N64" s="16" t="inlineStr">
        <is>
          <t>https://www.stern.nyu.edu/~adamodar/pc/datasets/betas.xls</t>
        </is>
      </c>
    </row>
    <row r="65">
      <c r="A65" s="16" t="inlineStr">
        <is>
          <t>R.E.I.T.</t>
        </is>
      </c>
      <c r="B65" s="42" t="n">
        <v>190</v>
      </c>
      <c r="C65" s="35" t="n">
        <v>0.6417984635762964</v>
      </c>
      <c r="D65" s="35" t="n">
        <v>0.844629934379348</v>
      </c>
      <c r="E65" s="33" t="n">
        <v>0.01581382585274235</v>
      </c>
      <c r="F65" s="35" t="n">
        <v>0.3929043696256149</v>
      </c>
      <c r="G65" s="33" t="n">
        <v>0.01906787032049273</v>
      </c>
      <c r="H65" s="35" t="n">
        <v>0.4005418496731121</v>
      </c>
      <c r="I65" s="35" t="n">
        <v>0.2593454144937513</v>
      </c>
      <c r="J65" s="42" t="n">
        <v>0.2636928702689285</v>
      </c>
      <c r="K65" s="42" t="n">
        <v>0.2319772921194821</v>
      </c>
      <c r="L65" s="16" t="inlineStr">
        <is>
          <t>US</t>
        </is>
      </c>
      <c r="M65" s="17" t="n">
        <v>46027</v>
      </c>
      <c r="N65" s="16" t="inlineStr">
        <is>
          <t>https://www.stern.nyu.edu/~adamodar/pc/datasets/betas.xls</t>
        </is>
      </c>
    </row>
    <row r="66">
      <c r="A66" s="16" t="inlineStr">
        <is>
          <t>Real Estate (Development)</t>
        </is>
      </c>
      <c r="B66" s="42" t="n">
        <v>14</v>
      </c>
      <c r="C66" s="35" t="n">
        <v>0.8435660615974878</v>
      </c>
      <c r="D66" s="35" t="n">
        <v>1.018293748454449</v>
      </c>
      <c r="E66" s="33" t="n">
        <v>0.04907001511578525</v>
      </c>
      <c r="F66" s="35" t="n">
        <v>0.4782878873556669</v>
      </c>
      <c r="G66" s="33" t="n">
        <v>0.1521276030052274</v>
      </c>
      <c r="H66" s="35" t="n">
        <v>0.564103618717777</v>
      </c>
      <c r="I66" s="35" t="n">
        <v>0.6069532024375857</v>
      </c>
      <c r="J66" s="42" t="n">
        <v>0.5210233738934074</v>
      </c>
      <c r="K66" s="42" t="n">
        <v>0.8138820471471423</v>
      </c>
      <c r="L66" s="16" t="inlineStr">
        <is>
          <t>US</t>
        </is>
      </c>
      <c r="M66" s="17" t="n">
        <v>46027</v>
      </c>
      <c r="N66" s="16" t="inlineStr">
        <is>
          <t>https://www.stern.nyu.edu/~adamodar/pc/datasets/betas.xls</t>
        </is>
      </c>
    </row>
    <row r="67">
      <c r="A67" s="16" t="inlineStr">
        <is>
          <t>Real Estate (General/Diversified)</t>
        </is>
      </c>
      <c r="B67" s="42" t="n">
        <v>12</v>
      </c>
      <c r="C67" s="35" t="n">
        <v>0.8099864769457396</v>
      </c>
      <c r="D67" s="35" t="n">
        <v>0.5356019016772732</v>
      </c>
      <c r="E67" s="33" t="n">
        <v>0.046482967477014</v>
      </c>
      <c r="F67" s="35" t="n">
        <v>0.57785949402086</v>
      </c>
      <c r="G67" s="33" t="n">
        <v>0.07830585713347422</v>
      </c>
      <c r="H67" s="35" t="n">
        <v>0.6269536358598106</v>
      </c>
      <c r="I67" s="35" t="n">
        <v>0.4625171364076741</v>
      </c>
      <c r="J67" s="42" t="n">
        <v>0.3120953532502339</v>
      </c>
      <c r="K67" s="42" t="n">
        <v>0.4667202767601364</v>
      </c>
      <c r="L67" s="16" t="inlineStr">
        <is>
          <t>US</t>
        </is>
      </c>
      <c r="M67" s="17" t="n">
        <v>46027</v>
      </c>
      <c r="N67" s="16" t="inlineStr">
        <is>
          <t>https://www.stern.nyu.edu/~adamodar/pc/datasets/betas.xls</t>
        </is>
      </c>
    </row>
    <row r="68">
      <c r="A68" s="16" t="inlineStr">
        <is>
          <t>Real Estate (Operations &amp; Services)</t>
        </is>
      </c>
      <c r="B68" s="42" t="n">
        <v>54</v>
      </c>
      <c r="C68" s="35" t="n">
        <v>0.9654974066610451</v>
      </c>
      <c r="D68" s="35" t="n">
        <v>0.2464228127382477</v>
      </c>
      <c r="E68" s="33" t="n">
        <v>0.08697440271481936</v>
      </c>
      <c r="F68" s="35" t="n">
        <v>0.8148915126864962</v>
      </c>
      <c r="G68" s="33" t="n">
        <v>0.04978497600878914</v>
      </c>
      <c r="H68" s="35" t="n">
        <v>0.8575864326620388</v>
      </c>
      <c r="I68" s="35" t="n">
        <v>0.4308207605315895</v>
      </c>
      <c r="J68" s="42" t="n">
        <v>0.505596255690735</v>
      </c>
      <c r="K68" s="42" t="n">
        <v>0.2970848904646585</v>
      </c>
      <c r="L68" s="16" t="inlineStr">
        <is>
          <t>US</t>
        </is>
      </c>
      <c r="M68" s="17" t="n">
        <v>46027</v>
      </c>
      <c r="N68" s="16" t="inlineStr">
        <is>
          <t>https://www.stern.nyu.edu/~adamodar/pc/datasets/betas.xls</t>
        </is>
      </c>
    </row>
    <row r="69">
      <c r="A69" s="16" t="inlineStr">
        <is>
          <t>Recreation</t>
        </is>
      </c>
      <c r="B69" s="42" t="n">
        <v>49</v>
      </c>
      <c r="C69" s="35" t="n">
        <v>1.02347270022497</v>
      </c>
      <c r="D69" s="35" t="n">
        <v>0.6299053181462322</v>
      </c>
      <c r="E69" s="33" t="n">
        <v>0.1145451284387697</v>
      </c>
      <c r="F69" s="35" t="n">
        <v>0.6950913817523879</v>
      </c>
      <c r="G69" s="33" t="n">
        <v>0.05622187183502513</v>
      </c>
      <c r="H69" s="35" t="n">
        <v>0.7364987182992697</v>
      </c>
      <c r="I69" s="35" t="n">
        <v>0.5364508541827235</v>
      </c>
      <c r="J69" s="42" t="n">
        <v>0.4830813033858449</v>
      </c>
      <c r="K69" s="42" t="n">
        <v>0.2509204466620062</v>
      </c>
      <c r="L69" s="16" t="inlineStr">
        <is>
          <t>US</t>
        </is>
      </c>
      <c r="M69" s="17" t="n">
        <v>46027</v>
      </c>
      <c r="N69" s="16" t="inlineStr">
        <is>
          <t>https://www.stern.nyu.edu/~adamodar/pc/datasets/betas.xls</t>
        </is>
      </c>
    </row>
    <row r="70">
      <c r="A70" s="16" t="inlineStr">
        <is>
          <t>Reinsurance</t>
        </is>
      </c>
      <c r="B70" s="42" t="n">
        <v>1</v>
      </c>
      <c r="C70" s="35" t="n">
        <v>0.5813323223955235</v>
      </c>
      <c r="D70" s="35" t="n">
        <v>0.4346722815513458</v>
      </c>
      <c r="E70" s="33" t="n">
        <v>0.3035856573705179</v>
      </c>
      <c r="F70" s="35" t="n">
        <v>0.4384091072270656</v>
      </c>
      <c r="G70" s="33" t="n">
        <v>0.2411150803935798</v>
      </c>
      <c r="H70" s="35" t="n">
        <v>0.5777016987693434</v>
      </c>
      <c r="I70" s="35" t="n">
        <v>0.1879557391260007</v>
      </c>
      <c r="J70" s="42" t="n">
        <v>0.1921142517209114</v>
      </c>
      <c r="K70" s="42" t="n">
        <v>0.2197363134252095</v>
      </c>
      <c r="L70" s="16" t="inlineStr">
        <is>
          <t>US</t>
        </is>
      </c>
      <c r="M70" s="17" t="n">
        <v>46027</v>
      </c>
      <c r="N70" s="16" t="inlineStr">
        <is>
          <t>https://www.stern.nyu.edu/~adamodar/pc/datasets/betas.xls</t>
        </is>
      </c>
    </row>
    <row r="71">
      <c r="A71" s="16" t="inlineStr">
        <is>
          <t>Restaurant/Dining</t>
        </is>
      </c>
      <c r="B71" s="42" t="n">
        <v>64</v>
      </c>
      <c r="C71" s="35" t="n">
        <v>0.9240873147803257</v>
      </c>
      <c r="D71" s="35" t="n">
        <v>0.2721981524363927</v>
      </c>
      <c r="E71" s="33" t="n">
        <v>0.09916012680622868</v>
      </c>
      <c r="F71" s="35" t="n">
        <v>0.767419655502052</v>
      </c>
      <c r="G71" s="33" t="n">
        <v>0.01990750943642716</v>
      </c>
      <c r="H71" s="35" t="n">
        <v>0.7830073823550779</v>
      </c>
      <c r="I71" s="35" t="n">
        <v>0.4913784468917776</v>
      </c>
      <c r="J71" s="42" t="n">
        <v>0.411494619604859</v>
      </c>
      <c r="K71" s="42" t="n">
        <v>0.2209813352724318</v>
      </c>
      <c r="L71" s="16" t="inlineStr">
        <is>
          <t>US</t>
        </is>
      </c>
      <c r="M71" s="17" t="n">
        <v>46027</v>
      </c>
      <c r="N71" s="16" t="inlineStr">
        <is>
          <t>https://www.stern.nyu.edu/~adamodar/pc/datasets/betas.xls</t>
        </is>
      </c>
    </row>
    <row r="72">
      <c r="A72" s="16" t="inlineStr">
        <is>
          <t>Retail (Automotive)</t>
        </is>
      </c>
      <c r="B72" s="42" t="n">
        <v>34</v>
      </c>
      <c r="C72" s="35" t="n">
        <v>0.9360151956832995</v>
      </c>
      <c r="D72" s="35" t="n">
        <v>0.4535539451963139</v>
      </c>
      <c r="E72" s="33" t="n">
        <v>0.1077309894574951</v>
      </c>
      <c r="F72" s="35" t="n">
        <v>0.6984325625385885</v>
      </c>
      <c r="G72" s="33" t="n">
        <v>0.02077262417611555</v>
      </c>
      <c r="H72" s="35" t="n">
        <v>0.713248607812822</v>
      </c>
      <c r="I72" s="35" t="n">
        <v>0.4825372615960231</v>
      </c>
      <c r="J72" s="42" t="n">
        <v>0.4458209569703029</v>
      </c>
      <c r="K72" s="42" t="n">
        <v>0.2975916049112519</v>
      </c>
      <c r="L72" s="16" t="inlineStr">
        <is>
          <t>US</t>
        </is>
      </c>
      <c r="M72" s="17" t="n">
        <v>46027</v>
      </c>
      <c r="N72" s="16" t="inlineStr">
        <is>
          <t>https://www.stern.nyu.edu/~adamodar/pc/datasets/betas.xls</t>
        </is>
      </c>
    </row>
    <row r="73">
      <c r="A73" s="16" t="inlineStr">
        <is>
          <t>Retail (Building Supply)</t>
        </is>
      </c>
      <c r="B73" s="42" t="n">
        <v>14</v>
      </c>
      <c r="C73" s="35" t="n">
        <v>1.535309434029173</v>
      </c>
      <c r="D73" s="35" t="n">
        <v>0.2328921812948963</v>
      </c>
      <c r="E73" s="33" t="n">
        <v>0.1183985105445431</v>
      </c>
      <c r="F73" s="35" t="n">
        <v>1.307014364312754</v>
      </c>
      <c r="G73" s="33" t="n">
        <v>0.008076989118458873</v>
      </c>
      <c r="H73" s="35" t="n">
        <v>1.317657066097484</v>
      </c>
      <c r="I73" s="35" t="n">
        <v>0.3865195809285255</v>
      </c>
      <c r="J73" s="42" t="n">
        <v>0.4588350569025514</v>
      </c>
      <c r="K73" s="42" t="n">
        <v>0.2848961536186289</v>
      </c>
      <c r="L73" s="16" t="inlineStr">
        <is>
          <t>US</t>
        </is>
      </c>
      <c r="M73" s="17" t="n">
        <v>46027</v>
      </c>
      <c r="N73" s="16" t="inlineStr">
        <is>
          <t>https://www.stern.nyu.edu/~adamodar/pc/datasets/betas.xls</t>
        </is>
      </c>
    </row>
    <row r="74">
      <c r="A74" s="16" t="inlineStr">
        <is>
          <t>Retail (Distributors)</t>
        </is>
      </c>
      <c r="B74" s="42" t="n">
        <v>62</v>
      </c>
      <c r="C74" s="35" t="n">
        <v>0.9484338145727029</v>
      </c>
      <c r="D74" s="35" t="n">
        <v>0.2823636659199003</v>
      </c>
      <c r="E74" s="33" t="n">
        <v>0.1458648222838863</v>
      </c>
      <c r="F74" s="35" t="n">
        <v>0.7826829040437357</v>
      </c>
      <c r="G74" s="33" t="n">
        <v>0.02363818330183412</v>
      </c>
      <c r="H74" s="35" t="n">
        <v>0.8016320288830955</v>
      </c>
      <c r="I74" s="35" t="n">
        <v>0.4329724678602925</v>
      </c>
      <c r="J74" s="42" t="n">
        <v>0.3929235163979659</v>
      </c>
      <c r="K74" s="42" t="n">
        <v>0.3870267406264319</v>
      </c>
      <c r="L74" s="16" t="inlineStr">
        <is>
          <t>US</t>
        </is>
      </c>
      <c r="M74" s="17" t="n">
        <v>46027</v>
      </c>
      <c r="N74" s="16" t="inlineStr">
        <is>
          <t>https://www.stern.nyu.edu/~adamodar/pc/datasets/betas.xls</t>
        </is>
      </c>
    </row>
    <row r="75">
      <c r="A75" s="16" t="inlineStr">
        <is>
          <t>Retail (General)</t>
        </is>
      </c>
      <c r="B75" s="42" t="n">
        <v>23</v>
      </c>
      <c r="C75" s="35" t="n">
        <v>0.8052405395912856</v>
      </c>
      <c r="D75" s="35" t="n">
        <v>0.07943684178442863</v>
      </c>
      <c r="E75" s="33" t="n">
        <v>0.1909993347762917</v>
      </c>
      <c r="F75" s="35" t="n">
        <v>0.7599637023048608</v>
      </c>
      <c r="G75" s="33" t="n">
        <v>0.02684541547980239</v>
      </c>
      <c r="H75" s="35" t="n">
        <v>0.7809280399984467</v>
      </c>
      <c r="I75" s="35" t="n">
        <v>0.3806084813467897</v>
      </c>
      <c r="J75" s="42" t="n">
        <v>0.433427459331772</v>
      </c>
      <c r="K75" s="42" t="n">
        <v>0.3761265127747763</v>
      </c>
      <c r="L75" s="16" t="inlineStr">
        <is>
          <t>US</t>
        </is>
      </c>
      <c r="M75" s="17" t="n">
        <v>46027</v>
      </c>
      <c r="N75" s="16" t="inlineStr">
        <is>
          <t>https://www.stern.nyu.edu/~adamodar/pc/datasets/betas.xls</t>
        </is>
      </c>
    </row>
    <row r="76">
      <c r="A76" s="16" t="inlineStr">
        <is>
          <t>Retail (Grocery and Food)</t>
        </is>
      </c>
      <c r="B76" s="42" t="n">
        <v>15</v>
      </c>
      <c r="C76" s="35" t="n">
        <v>1.118303794493113</v>
      </c>
      <c r="D76" s="35" t="n">
        <v>0.5195017227110472</v>
      </c>
      <c r="E76" s="33" t="n">
        <v>0.122215232857453</v>
      </c>
      <c r="F76" s="35" t="n">
        <v>0.8047514651272351</v>
      </c>
      <c r="G76" s="33" t="n">
        <v>0.05140458662622471</v>
      </c>
      <c r="H76" s="35" t="n">
        <v>0.8483611176919518</v>
      </c>
      <c r="I76" s="35" t="n">
        <v>0.4157715510638451</v>
      </c>
      <c r="J76" s="42" t="n">
        <v>0.4942294835852475</v>
      </c>
      <c r="K76" s="42" t="n">
        <v>0.333979659724327</v>
      </c>
      <c r="L76" s="16" t="inlineStr">
        <is>
          <t>US</t>
        </is>
      </c>
      <c r="M76" s="17" t="n">
        <v>46027</v>
      </c>
      <c r="N76" s="16" t="inlineStr">
        <is>
          <t>https://www.stern.nyu.edu/~adamodar/pc/datasets/betas.xls</t>
        </is>
      </c>
    </row>
    <row r="77">
      <c r="A77" s="16" t="inlineStr">
        <is>
          <t>Retail (REITs)</t>
        </is>
      </c>
      <c r="B77" s="42" t="n">
        <v>26</v>
      </c>
      <c r="C77" s="35" t="n">
        <v>0.620739021744814</v>
      </c>
      <c r="D77" s="35" t="n">
        <v>0.5641981493610073</v>
      </c>
      <c r="E77" s="33" t="n">
        <v>0.01603262422708037</v>
      </c>
      <c r="F77" s="35" t="n">
        <v>0.4361730155949174</v>
      </c>
      <c r="G77" s="33" t="n">
        <v>0.01477913034480616</v>
      </c>
      <c r="H77" s="35" t="n">
        <v>0.442715972660596</v>
      </c>
      <c r="I77" s="35" t="n">
        <v>0.2004571607943027</v>
      </c>
      <c r="J77" s="42" t="n">
        <v>0.18768911101931</v>
      </c>
      <c r="K77" s="42" t="n">
        <v>0.1663263252787191</v>
      </c>
      <c r="L77" s="16" t="inlineStr">
        <is>
          <t>US</t>
        </is>
      </c>
      <c r="M77" s="17" t="n">
        <v>46027</v>
      </c>
      <c r="N77" s="16" t="inlineStr">
        <is>
          <t>https://www.stern.nyu.edu/~adamodar/pc/datasets/betas.xls</t>
        </is>
      </c>
    </row>
    <row r="78">
      <c r="A78" s="16" t="inlineStr">
        <is>
          <t>Retail (Special Lines)</t>
        </is>
      </c>
      <c r="B78" s="42" t="n">
        <v>94</v>
      </c>
      <c r="C78" s="35" t="n">
        <v>1.089399680292466</v>
      </c>
      <c r="D78" s="35" t="n">
        <v>0.1976097886094633</v>
      </c>
      <c r="E78" s="33" t="n">
        <v>0.1006730794331028</v>
      </c>
      <c r="F78" s="35" t="n">
        <v>0.9487830646597303</v>
      </c>
      <c r="G78" s="33" t="n">
        <v>0.05299501204866487</v>
      </c>
      <c r="H78" s="35" t="n">
        <v>1.001877579031808</v>
      </c>
      <c r="I78" s="35" t="n">
        <v>0.5308677688475226</v>
      </c>
      <c r="J78" s="42" t="n">
        <v>0.5324516747558207</v>
      </c>
      <c r="K78" s="42" t="n">
        <v>0.2576559315380136</v>
      </c>
      <c r="L78" s="16" t="inlineStr">
        <is>
          <t>US</t>
        </is>
      </c>
      <c r="M78" s="17" t="n">
        <v>46027</v>
      </c>
      <c r="N78" s="16" t="inlineStr">
        <is>
          <t>https://www.stern.nyu.edu/~adamodar/pc/datasets/betas.xls</t>
        </is>
      </c>
    </row>
    <row r="79">
      <c r="A79" s="16" t="inlineStr">
        <is>
          <t>Rubber&amp; Tires</t>
        </is>
      </c>
      <c r="B79" s="42" t="n">
        <v>3</v>
      </c>
      <c r="C79" s="35" t="n">
        <v>0.5294301574135339</v>
      </c>
      <c r="D79" s="35" t="n">
        <v>3.584723598407843</v>
      </c>
      <c r="E79" s="33" t="n">
        <v>0</v>
      </c>
      <c r="F79" s="35" t="n">
        <v>0.1435336935600421</v>
      </c>
      <c r="G79" s="33" t="n">
        <v>0.07012413369742923</v>
      </c>
      <c r="H79" s="35" t="n">
        <v>0.1543579081482881</v>
      </c>
      <c r="I79" s="35" t="n">
        <v>0.3627706165745201</v>
      </c>
      <c r="J79" s="42" t="n">
        <v>0.5076716036736197</v>
      </c>
      <c r="K79" s="42" t="n">
        <v>0.6196360722085638</v>
      </c>
      <c r="L79" s="16" t="inlineStr">
        <is>
          <t>US</t>
        </is>
      </c>
      <c r="M79" s="17" t="n">
        <v>46027</v>
      </c>
      <c r="N79" s="16" t="inlineStr">
        <is>
          <t>https://www.stern.nyu.edu/~adamodar/pc/datasets/betas.xls</t>
        </is>
      </c>
    </row>
    <row r="80">
      <c r="A80" s="16" t="inlineStr">
        <is>
          <t>Semiconductor</t>
        </is>
      </c>
      <c r="B80" s="42" t="n">
        <v>66</v>
      </c>
      <c r="C80" s="35" t="n">
        <v>1.518199402905489</v>
      </c>
      <c r="D80" s="35" t="n">
        <v>0.02591104732744511</v>
      </c>
      <c r="E80" s="33" t="n">
        <v>0.05106370873021537</v>
      </c>
      <c r="F80" s="35" t="n">
        <v>1.48925822268736</v>
      </c>
      <c r="G80" s="33" t="n">
        <v>0.01022899690840699</v>
      </c>
      <c r="H80" s="35" t="n">
        <v>1.504649275474425</v>
      </c>
      <c r="I80" s="35" t="n">
        <v>0.5440400597664541</v>
      </c>
      <c r="J80" s="42" t="n">
        <v>0.5582720818010325</v>
      </c>
      <c r="K80" s="42" t="n">
        <v>0.419354721460801</v>
      </c>
      <c r="L80" s="16" t="inlineStr">
        <is>
          <t>US</t>
        </is>
      </c>
      <c r="M80" s="17" t="n">
        <v>46027</v>
      </c>
      <c r="N80" s="16" t="inlineStr">
        <is>
          <t>https://www.stern.nyu.edu/~adamodar/pc/datasets/betas.xls</t>
        </is>
      </c>
    </row>
    <row r="81">
      <c r="A81" s="16" t="inlineStr">
        <is>
          <t>Semiconductor Equip</t>
        </is>
      </c>
      <c r="B81" s="42" t="n">
        <v>31</v>
      </c>
      <c r="C81" s="35" t="n">
        <v>1.397223424739433</v>
      </c>
      <c r="D81" s="35" t="n">
        <v>0.04861265405817292</v>
      </c>
      <c r="E81" s="33" t="n">
        <v>0.099620953538418</v>
      </c>
      <c r="F81" s="35" t="n">
        <v>1.348073356930313</v>
      </c>
      <c r="G81" s="33" t="n">
        <v>0.03134157978115816</v>
      </c>
      <c r="H81" s="35" t="n">
        <v>1.391691156337394</v>
      </c>
      <c r="I81" s="35" t="n">
        <v>0.4759849294298905</v>
      </c>
      <c r="J81" s="42" t="n">
        <v>0.5007740861926404</v>
      </c>
      <c r="K81" s="42" t="n">
        <v>0.4958241670186564</v>
      </c>
      <c r="L81" s="16" t="inlineStr">
        <is>
          <t>US</t>
        </is>
      </c>
      <c r="M81" s="17" t="n">
        <v>46027</v>
      </c>
      <c r="N81" s="16" t="inlineStr">
        <is>
          <t>https://www.stern.nyu.edu/~adamodar/pc/datasets/betas.xls</t>
        </is>
      </c>
    </row>
    <row r="82">
      <c r="A82" s="16" t="inlineStr">
        <is>
          <t>Shipbuilding &amp; Marine</t>
        </is>
      </c>
      <c r="B82" s="42" t="n">
        <v>8</v>
      </c>
      <c r="C82" s="35" t="n">
        <v>0.7529325380371511</v>
      </c>
      <c r="D82" s="35" t="n">
        <v>0.2255019664788323</v>
      </c>
      <c r="E82" s="33" t="n">
        <v>0.05256147375960572</v>
      </c>
      <c r="F82" s="35" t="n">
        <v>0.644012905556584</v>
      </c>
      <c r="G82" s="33" t="n">
        <v>0.02535523030781677</v>
      </c>
      <c r="H82" s="35" t="n">
        <v>0.6607667999490512</v>
      </c>
      <c r="I82" s="35" t="n">
        <v>0.5290585304325847</v>
      </c>
      <c r="J82" s="42" t="n">
        <v>0.500867632683849</v>
      </c>
      <c r="K82" s="42" t="n">
        <v>0.7059846133135149</v>
      </c>
      <c r="L82" s="16" t="inlineStr">
        <is>
          <t>US</t>
        </is>
      </c>
      <c r="M82" s="17" t="n">
        <v>46027</v>
      </c>
      <c r="N82" s="16" t="inlineStr">
        <is>
          <t>https://www.stern.nyu.edu/~adamodar/pc/datasets/betas.xls</t>
        </is>
      </c>
    </row>
    <row r="83">
      <c r="A83" s="16" t="inlineStr">
        <is>
          <t>Shoe</t>
        </is>
      </c>
      <c r="B83" s="42" t="n">
        <v>11</v>
      </c>
      <c r="C83" s="35" t="n">
        <v>1.017318327861263</v>
      </c>
      <c r="D83" s="35" t="n">
        <v>0.1194472847692664</v>
      </c>
      <c r="E83" s="33" t="n">
        <v>0.1186117377103172</v>
      </c>
      <c r="F83" s="35" t="n">
        <v>0.9336746513867349</v>
      </c>
      <c r="G83" s="33" t="n">
        <v>0.0664997484206909</v>
      </c>
      <c r="H83" s="35" t="n">
        <v>1.000186823524826</v>
      </c>
      <c r="I83" s="35" t="n">
        <v>0.4536428192746412</v>
      </c>
      <c r="J83" s="42" t="n">
        <v>0.5008276206019689</v>
      </c>
      <c r="K83" s="42" t="n">
        <v>0.2637399588380519</v>
      </c>
      <c r="L83" s="16" t="inlineStr">
        <is>
          <t>US</t>
        </is>
      </c>
      <c r="M83" s="17" t="n">
        <v>46027</v>
      </c>
      <c r="N83" s="16" t="inlineStr">
        <is>
          <t>https://www.stern.nyu.edu/~adamodar/pc/datasets/betas.xls</t>
        </is>
      </c>
    </row>
    <row r="84">
      <c r="A84" s="16" t="inlineStr">
        <is>
          <t>Software (Entertainment)</t>
        </is>
      </c>
      <c r="B84" s="42" t="n">
        <v>77</v>
      </c>
      <c r="C84" s="35" t="n">
        <v>1.028311248084757</v>
      </c>
      <c r="D84" s="35" t="n">
        <v>0.02044609811708157</v>
      </c>
      <c r="E84" s="33" t="n">
        <v>0.05286401405640245</v>
      </c>
      <c r="F84" s="35" t="n">
        <v>1.012780688094852</v>
      </c>
      <c r="G84" s="33" t="n">
        <v>0.007750679559072728</v>
      </c>
      <c r="H84" s="35" t="n">
        <v>1.020691742721276</v>
      </c>
      <c r="I84" s="35" t="n">
        <v>0.6091442626711892</v>
      </c>
      <c r="J84" s="42" t="n">
        <v>0.5706184370658361</v>
      </c>
      <c r="K84" s="42" t="n">
        <v>0.5900855581478465</v>
      </c>
      <c r="L84" s="16" t="inlineStr">
        <is>
          <t>US</t>
        </is>
      </c>
      <c r="M84" s="17" t="n">
        <v>46027</v>
      </c>
      <c r="N84" s="16" t="inlineStr">
        <is>
          <t>https://www.stern.nyu.edu/~adamodar/pc/datasets/betas.xls</t>
        </is>
      </c>
    </row>
    <row r="85">
      <c r="A85" s="16" t="inlineStr">
        <is>
          <t>Software (Internet)</t>
        </is>
      </c>
      <c r="B85" s="42" t="n">
        <v>29</v>
      </c>
      <c r="C85" s="35" t="n">
        <v>1.68867611616606</v>
      </c>
      <c r="D85" s="35" t="n">
        <v>0.1229891134313239</v>
      </c>
      <c r="E85" s="33" t="n">
        <v>0.03054366211647507</v>
      </c>
      <c r="F85" s="35" t="n">
        <v>1.546064307317468</v>
      </c>
      <c r="G85" s="33" t="n">
        <v>0.02795352348381094</v>
      </c>
      <c r="H85" s="35" t="n">
        <v>1.590525087708313</v>
      </c>
      <c r="I85" s="35" t="n">
        <v>0.5617970760653243</v>
      </c>
      <c r="J85" s="42" t="n">
        <v>0.526123151821511</v>
      </c>
      <c r="K85" s="42" t="n">
        <v>2.340180488637146</v>
      </c>
      <c r="L85" s="16" t="inlineStr">
        <is>
          <t>US</t>
        </is>
      </c>
      <c r="M85" s="17" t="n">
        <v>46027</v>
      </c>
      <c r="N85" s="16" t="inlineStr">
        <is>
          <t>https://www.stern.nyu.edu/~adamodar/pc/datasets/betas.xls</t>
        </is>
      </c>
    </row>
    <row r="86">
      <c r="A86" s="16" t="inlineStr">
        <is>
          <t>Software (System &amp; Application)</t>
        </is>
      </c>
      <c r="B86" s="42" t="n">
        <v>309</v>
      </c>
      <c r="C86" s="35" t="n">
        <v>1.276648178078175</v>
      </c>
      <c r="D86" s="35" t="n">
        <v>0.05577131922321719</v>
      </c>
      <c r="E86" s="33" t="n">
        <v>0.05509792802786181</v>
      </c>
      <c r="F86" s="35" t="n">
        <v>1.225391886520662</v>
      </c>
      <c r="G86" s="33" t="n">
        <v>0.01827234544955351</v>
      </c>
      <c r="H86" s="35" t="n">
        <v>1.248199417466542</v>
      </c>
      <c r="I86" s="35" t="n">
        <v>0.574139770333485</v>
      </c>
      <c r="J86" s="42" t="n">
        <v>0.5678932632947824</v>
      </c>
      <c r="K86" s="42" t="n">
        <v>0.4863069621778341</v>
      </c>
      <c r="L86" s="16" t="inlineStr">
        <is>
          <t>US</t>
        </is>
      </c>
      <c r="M86" s="17" t="n">
        <v>46027</v>
      </c>
      <c r="N86" s="16" t="inlineStr">
        <is>
          <t>https://www.stern.nyu.edu/~adamodar/pc/datasets/betas.xls</t>
        </is>
      </c>
    </row>
    <row r="87">
      <c r="A87" s="16" t="inlineStr">
        <is>
          <t>Steel</t>
        </is>
      </c>
      <c r="B87" s="42" t="n">
        <v>19</v>
      </c>
      <c r="C87" s="35" t="n">
        <v>1.062846247426205</v>
      </c>
      <c r="D87" s="35" t="n">
        <v>0.2351292538992214</v>
      </c>
      <c r="E87" s="33" t="n">
        <v>0.09275991753479733</v>
      </c>
      <c r="F87" s="35" t="n">
        <v>0.9035142702396447</v>
      </c>
      <c r="G87" s="33" t="n">
        <v>0.04384254495118023</v>
      </c>
      <c r="H87" s="35" t="n">
        <v>0.9449429751018495</v>
      </c>
      <c r="I87" s="35" t="n">
        <v>0.3648257910016504</v>
      </c>
      <c r="J87" s="42" t="n">
        <v>0.3850985479390227</v>
      </c>
      <c r="K87" s="42" t="n">
        <v>0.852983590421012</v>
      </c>
      <c r="L87" s="16" t="inlineStr">
        <is>
          <t>US</t>
        </is>
      </c>
      <c r="M87" s="17" t="n">
        <v>46027</v>
      </c>
      <c r="N87" s="16" t="inlineStr">
        <is>
          <t>https://www.stern.nyu.edu/~adamodar/pc/datasets/betas.xls</t>
        </is>
      </c>
    </row>
    <row r="88">
      <c r="A88" s="16" t="inlineStr">
        <is>
          <t>Telecom (Wireless)</t>
        </is>
      </c>
      <c r="B88" s="42" t="n">
        <v>12</v>
      </c>
      <c r="C88" s="35" t="n">
        <v>0.5381352736640138</v>
      </c>
      <c r="D88" s="35" t="n">
        <v>0.519466977505286</v>
      </c>
      <c r="E88" s="33" t="n">
        <v>0.04023108287054421</v>
      </c>
      <c r="F88" s="35" t="n">
        <v>0.3872590553991877</v>
      </c>
      <c r="G88" s="33" t="n">
        <v>0.0131536960580154</v>
      </c>
      <c r="H88" s="35" t="n">
        <v>0.3924208398534512</v>
      </c>
      <c r="I88" s="35" t="n">
        <v>0.5029827095145988</v>
      </c>
      <c r="J88" s="42" t="n">
        <v>0.4018099968867836</v>
      </c>
      <c r="K88" s="42" t="n">
        <v>0.5811123448932881</v>
      </c>
      <c r="L88" s="16" t="inlineStr">
        <is>
          <t>US</t>
        </is>
      </c>
      <c r="M88" s="17" t="n">
        <v>46027</v>
      </c>
      <c r="N88" s="16" t="inlineStr">
        <is>
          <t>https://www.stern.nyu.edu/~adamodar/pc/datasets/betas.xls</t>
        </is>
      </c>
    </row>
    <row r="89">
      <c r="A89" s="16" t="inlineStr">
        <is>
          <t>Telecom. Equipment</t>
        </is>
      </c>
      <c r="B89" s="42" t="n">
        <v>57</v>
      </c>
      <c r="C89" s="35" t="n">
        <v>0.9232195753877382</v>
      </c>
      <c r="D89" s="35" t="n">
        <v>0.09222748494322085</v>
      </c>
      <c r="E89" s="33" t="n">
        <v>0.07062863646712804</v>
      </c>
      <c r="F89" s="35" t="n">
        <v>0.8634913488563035</v>
      </c>
      <c r="G89" s="33" t="n">
        <v>0.02677918368244727</v>
      </c>
      <c r="H89" s="35" t="n">
        <v>0.8872512120358865</v>
      </c>
      <c r="I89" s="35" t="n">
        <v>0.5619381481246962</v>
      </c>
      <c r="J89" s="42" t="n">
        <v>0.5526305461735282</v>
      </c>
      <c r="K89" s="42" t="n">
        <v>0.1130102108629903</v>
      </c>
      <c r="L89" s="16" t="inlineStr">
        <is>
          <t>US</t>
        </is>
      </c>
      <c r="M89" s="17" t="n">
        <v>46027</v>
      </c>
      <c r="N89" s="16" t="inlineStr">
        <is>
          <t>https://www.stern.nyu.edu/~adamodar/pc/datasets/betas.xls</t>
        </is>
      </c>
    </row>
    <row r="90">
      <c r="A90" s="16" t="inlineStr">
        <is>
          <t>Telecom. Services</t>
        </is>
      </c>
      <c r="B90" s="42" t="n">
        <v>39</v>
      </c>
      <c r="C90" s="35" t="n">
        <v>0.6287201518745624</v>
      </c>
      <c r="D90" s="35" t="n">
        <v>0.9606320738181406</v>
      </c>
      <c r="E90" s="33" t="n">
        <v>0.03400298446672829</v>
      </c>
      <c r="F90" s="35" t="n">
        <v>0.3654342533759909</v>
      </c>
      <c r="G90" s="33" t="n">
        <v>0.04211294861368842</v>
      </c>
      <c r="H90" s="35" t="n">
        <v>0.3815003583638724</v>
      </c>
      <c r="I90" s="35" t="n">
        <v>0.5334807660091442</v>
      </c>
      <c r="J90" s="42" t="n">
        <v>0.6028775992480886</v>
      </c>
      <c r="K90" s="42" t="n">
        <v>0.09457916539987318</v>
      </c>
      <c r="L90" s="16" t="inlineStr">
        <is>
          <t>US</t>
        </is>
      </c>
      <c r="M90" s="17" t="n">
        <v>46027</v>
      </c>
      <c r="N90" s="16" t="inlineStr">
        <is>
          <t>https://www.stern.nyu.edu/~adamodar/pc/datasets/betas.xls</t>
        </is>
      </c>
    </row>
    <row r="91">
      <c r="A91" s="16" t="inlineStr">
        <is>
          <t>Tobacco</t>
        </is>
      </c>
      <c r="B91" s="42" t="n">
        <v>10</v>
      </c>
      <c r="C91" s="35" t="n">
        <v>0.794314579701523</v>
      </c>
      <c r="D91" s="35" t="n">
        <v>0.2296850277783775</v>
      </c>
      <c r="E91" s="33" t="n">
        <v>0.1476725198349122</v>
      </c>
      <c r="F91" s="35" t="n">
        <v>0.6775903166712723</v>
      </c>
      <c r="G91" s="33" t="n">
        <v>0.01840866034890952</v>
      </c>
      <c r="H91" s="35" t="n">
        <v>0.6902977739311797</v>
      </c>
      <c r="I91" s="35" t="n">
        <v>0.5639649223376511</v>
      </c>
      <c r="J91" s="42" t="n">
        <v>0.659579872239021</v>
      </c>
      <c r="K91" s="42" t="n">
        <v>0.1012560466070957</v>
      </c>
      <c r="L91" s="16" t="inlineStr">
        <is>
          <t>US</t>
        </is>
      </c>
      <c r="M91" s="17" t="n">
        <v>46027</v>
      </c>
      <c r="N91" s="16" t="inlineStr">
        <is>
          <t>https://www.stern.nyu.edu/~adamodar/pc/datasets/betas.xls</t>
        </is>
      </c>
    </row>
    <row r="92">
      <c r="A92" s="16" t="inlineStr">
        <is>
          <t>Total Market</t>
        </is>
      </c>
      <c r="B92" s="42" t="n">
        <v>5994</v>
      </c>
      <c r="C92" s="35" t="n">
        <v>0.9121109366553466</v>
      </c>
      <c r="D92" s="35" t="n">
        <v>0.3517124831873864</v>
      </c>
      <c r="E92" s="33" t="n">
        <v>0.08301735903677065</v>
      </c>
      <c r="F92" s="35" t="n">
        <v>0.7217298803492256</v>
      </c>
      <c r="G92" s="33" t="n">
        <v>0.04497317297526834</v>
      </c>
      <c r="H92" s="35" t="n">
        <v>0.7557168656692986</v>
      </c>
      <c r="I92" s="35" t="n">
        <v>0.48072519724238</v>
      </c>
      <c r="J92" s="42" t="n">
        <v>0.4806656285191974</v>
      </c>
      <c r="K92" s="42" t="n">
        <v>0.2775316493453365</v>
      </c>
      <c r="L92" s="16" t="inlineStr">
        <is>
          <t>US</t>
        </is>
      </c>
      <c r="M92" s="17" t="n">
        <v>46027</v>
      </c>
      <c r="N92" s="16" t="inlineStr">
        <is>
          <t>https://www.stern.nyu.edu/~adamodar/pc/datasets/betas.xls</t>
        </is>
      </c>
    </row>
    <row r="93">
      <c r="A93" s="16" t="inlineStr">
        <is>
          <t>Total Market (without financials)</t>
        </is>
      </c>
      <c r="B93" s="42" t="n">
        <v>4822</v>
      </c>
      <c r="C93" s="35" t="n">
        <v>0.9912959719564087</v>
      </c>
      <c r="D93" s="35" t="n">
        <v>0.1728796662845663</v>
      </c>
      <c r="E93" s="33" t="n">
        <v>0.071032603531751</v>
      </c>
      <c r="F93" s="35" t="n">
        <v>0.8775172986449091</v>
      </c>
      <c r="G93" s="33" t="n">
        <v>0.02602782961302735</v>
      </c>
      <c r="H93" s="35" t="n">
        <v>0.9009675279492425</v>
      </c>
      <c r="I93" s="35" t="n">
        <v>0.5344840318356062</v>
      </c>
      <c r="J93" s="42" t="n">
        <v>0.5276481947225026</v>
      </c>
      <c r="K93" s="42" t="n">
        <v>0.2815224816320592</v>
      </c>
      <c r="L93" s="16" t="inlineStr">
        <is>
          <t>US</t>
        </is>
      </c>
      <c r="M93" s="17" t="n">
        <v>46027</v>
      </c>
      <c r="N93" s="16" t="inlineStr">
        <is>
          <t>https://www.stern.nyu.edu/~adamodar/pc/datasets/betas.xls</t>
        </is>
      </c>
    </row>
    <row r="94">
      <c r="A94" s="16" t="inlineStr">
        <is>
          <t>Transportation</t>
        </is>
      </c>
      <c r="B94" s="42" t="n">
        <v>19</v>
      </c>
      <c r="C94" s="35" t="n">
        <v>0.8599219267913129</v>
      </c>
      <c r="D94" s="35" t="n">
        <v>0.3644955938376248</v>
      </c>
      <c r="E94" s="33" t="n">
        <v>0.08538457407963723</v>
      </c>
      <c r="F94" s="35" t="n">
        <v>0.67531101084817</v>
      </c>
      <c r="G94" s="33" t="n">
        <v>0.05089848894324419</v>
      </c>
      <c r="H94" s="35" t="n">
        <v>0.7115266417564335</v>
      </c>
      <c r="I94" s="35" t="n">
        <v>0.4445381500884927</v>
      </c>
      <c r="J94" s="42" t="n">
        <v>0.381329406156173</v>
      </c>
      <c r="K94" s="42" t="n">
        <v>0.5477050755672548</v>
      </c>
      <c r="L94" s="16" t="inlineStr">
        <is>
          <t>US</t>
        </is>
      </c>
      <c r="M94" s="17" t="n">
        <v>46027</v>
      </c>
      <c r="N94" s="16" t="inlineStr">
        <is>
          <t>https://www.stern.nyu.edu/~adamodar/pc/datasets/betas.xls</t>
        </is>
      </c>
    </row>
    <row r="95">
      <c r="A95" s="16" t="inlineStr">
        <is>
          <t>Transportation (Railroads)</t>
        </is>
      </c>
      <c r="B95" s="42" t="n">
        <v>4</v>
      </c>
      <c r="C95" s="35" t="n">
        <v>0.9751457485154854</v>
      </c>
      <c r="D95" s="35" t="n">
        <v>0.2779156347027222</v>
      </c>
      <c r="E95" s="33" t="n">
        <v>0.1698355742410194</v>
      </c>
      <c r="F95" s="35" t="n">
        <v>0.8069481235657714</v>
      </c>
      <c r="G95" s="33" t="n">
        <v>0.008324868096860625</v>
      </c>
      <c r="H95" s="35" t="n">
        <v>0.8137222539977831</v>
      </c>
      <c r="I95" s="35" t="n">
        <v>0.2392943361766457</v>
      </c>
      <c r="J95" s="42" t="n">
        <v>0.2389848583668918</v>
      </c>
      <c r="K95" s="42" t="n">
        <v>0.1337308937961553</v>
      </c>
      <c r="L95" s="16" t="inlineStr">
        <is>
          <t>US</t>
        </is>
      </c>
      <c r="M95" s="17" t="n">
        <v>46027</v>
      </c>
      <c r="N95" s="16" t="inlineStr">
        <is>
          <t>https://www.stern.nyu.edu/~adamodar/pc/datasets/betas.xls</t>
        </is>
      </c>
    </row>
    <row r="96">
      <c r="A96" s="16" t="inlineStr">
        <is>
          <t>Trucking</t>
        </is>
      </c>
      <c r="B96" s="42" t="n">
        <v>26</v>
      </c>
      <c r="C96" s="35" t="n">
        <v>1.011348928552129</v>
      </c>
      <c r="D96" s="35" t="n">
        <v>0.252316484517862</v>
      </c>
      <c r="E96" s="33" t="n">
        <v>0.1259844880539596</v>
      </c>
      <c r="F96" s="35" t="n">
        <v>0.8504180575613394</v>
      </c>
      <c r="G96" s="33" t="n">
        <v>0.02121501387432237</v>
      </c>
      <c r="H96" s="35" t="n">
        <v>0.8688507380232171</v>
      </c>
      <c r="I96" s="35" t="n">
        <v>0.4329353534707481</v>
      </c>
      <c r="J96" s="42" t="n">
        <v>0.3529091741098341</v>
      </c>
      <c r="K96" s="42" t="n">
        <v>0.3303248995554611</v>
      </c>
      <c r="L96" s="16" t="inlineStr">
        <is>
          <t>US</t>
        </is>
      </c>
      <c r="M96" s="17" t="n">
        <v>46027</v>
      </c>
      <c r="N96" s="16" t="inlineStr">
        <is>
          <t>https://www.stern.nyu.edu/~adamodar/pc/datasets/betas.xls</t>
        </is>
      </c>
    </row>
    <row r="97">
      <c r="A97" s="16" t="inlineStr">
        <is>
          <t>Utility (General)</t>
        </is>
      </c>
      <c r="B97" s="42" t="n">
        <v>14</v>
      </c>
      <c r="C97" s="35" t="n">
        <v>0.2394349278899265</v>
      </c>
      <c r="D97" s="35" t="n">
        <v>0.8148428973368238</v>
      </c>
      <c r="E97" s="33" t="n">
        <v>0.1276594228223732</v>
      </c>
      <c r="F97" s="35" t="n">
        <v>0.1486128400277048</v>
      </c>
      <c r="G97" s="33" t="n">
        <v>0.003337758963226501</v>
      </c>
      <c r="H97" s="35" t="n">
        <v>0.1491105350525881</v>
      </c>
      <c r="I97" s="35" t="n">
        <v>0.1300880797936857</v>
      </c>
      <c r="J97" s="42" t="n">
        <v>0.1496203104444805</v>
      </c>
      <c r="K97" s="42" t="n">
        <v>0.1312456238870227</v>
      </c>
      <c r="L97" s="16" t="inlineStr">
        <is>
          <t>US</t>
        </is>
      </c>
      <c r="M97" s="17" t="n">
        <v>46027</v>
      </c>
      <c r="N97" s="16" t="inlineStr">
        <is>
          <t>https://www.stern.nyu.edu/~adamodar/pc/datasets/betas.xls</t>
        </is>
      </c>
    </row>
    <row r="98">
      <c r="A98" s="16" t="inlineStr">
        <is>
          <t>Utility (Water)</t>
        </is>
      </c>
      <c r="B98" s="42" t="n">
        <v>14</v>
      </c>
      <c r="C98" s="35" t="n">
        <v>0.4126827948416138</v>
      </c>
      <c r="D98" s="35" t="n">
        <v>0.6235944507219604</v>
      </c>
      <c r="E98" s="33" t="n">
        <v>0.1119199515547079</v>
      </c>
      <c r="F98" s="35" t="n">
        <v>0.281177328534438</v>
      </c>
      <c r="G98" s="33" t="n">
        <v>0.004586510588919464</v>
      </c>
      <c r="H98" s="35" t="n">
        <v>0.2824728934513352</v>
      </c>
      <c r="I98" s="35" t="n">
        <v>0.2490832022451339</v>
      </c>
      <c r="J98" s="42" t="n">
        <v>0.4806656285191974</v>
      </c>
      <c r="K98" s="42" t="n">
        <v>0.2122303395704182</v>
      </c>
      <c r="L98" s="16" t="inlineStr">
        <is>
          <t>US</t>
        </is>
      </c>
      <c r="M98" s="17" t="n">
        <v>46027</v>
      </c>
      <c r="N98" s="16" t="inlineStr">
        <is>
          <t>https://www.stern.nyu.edu/~adamodar/pc/datasets/betas.xls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3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2" customWidth="1" min="2" max="2"/>
    <col width="12" customWidth="1" min="3" max="3"/>
    <col width="10" customWidth="1" min="4" max="4"/>
    <col width="10" customWidth="1" min="5" max="5"/>
    <col width="32" customWidth="1" min="6" max="6"/>
    <col width="12" customWidth="1" min="7" max="7"/>
  </cols>
  <sheetData>
    <row r="1">
      <c r="A1" s="1" t="inlineStr">
        <is>
          <t>DATA_SYNTHETIC_RATINGS</t>
        </is>
      </c>
      <c r="B1" s="2" t="n"/>
      <c r="C1" s="2" t="n"/>
      <c r="D1" s="2" t="n"/>
      <c r="E1" s="2" t="n"/>
      <c r="F1" s="2" t="n"/>
      <c r="G1" s="2" t="n"/>
    </row>
    <row r="2">
      <c r="A2" s="15" t="inlineStr">
        <is>
          <t>CompanyType</t>
        </is>
      </c>
      <c r="B2" s="15" t="inlineStr">
        <is>
          <t>LowerBound</t>
        </is>
      </c>
      <c r="C2" s="15" t="inlineStr">
        <is>
          <t>UpperBound</t>
        </is>
      </c>
      <c r="D2" s="15" t="inlineStr">
        <is>
          <t>Rating</t>
        </is>
      </c>
      <c r="E2" s="15" t="inlineStr">
        <is>
          <t>Spread</t>
        </is>
      </c>
      <c r="F2" s="15" t="inlineStr">
        <is>
          <t>SourceURL</t>
        </is>
      </c>
      <c r="G2" s="15" t="inlineStr">
        <is>
          <t>SourceDate</t>
        </is>
      </c>
    </row>
    <row r="3">
      <c r="A3" s="16" t="inlineStr">
        <is>
          <t>NON_FINANCIAL</t>
        </is>
      </c>
      <c r="B3" s="42" t="n">
        <v>-100000</v>
      </c>
      <c r="C3" s="42" t="n">
        <v>0.199999</v>
      </c>
      <c r="D3" s="16" t="inlineStr">
        <is>
          <t>D2/D</t>
        </is>
      </c>
      <c r="E3" s="33" t="n">
        <v>0.19</v>
      </c>
      <c r="F3" s="16" t="inlineStr">
        <is>
          <t>https://pages.stern.nyu.edu/~adamodar/New_Home_Page/datafile/ratings.htm</t>
        </is>
      </c>
      <c r="G3" s="17" t="n">
        <v>46027</v>
      </c>
    </row>
    <row r="4">
      <c r="A4" s="16" t="inlineStr">
        <is>
          <t>NON_FINANCIAL</t>
        </is>
      </c>
      <c r="B4" s="42" t="n">
        <v>0.2</v>
      </c>
      <c r="C4" s="42" t="n">
        <v>0.649999</v>
      </c>
      <c r="D4" s="16" t="inlineStr">
        <is>
          <t>C2/C</t>
        </is>
      </c>
      <c r="E4" s="33" t="n">
        <v>0.16</v>
      </c>
      <c r="F4" s="16" t="inlineStr">
        <is>
          <t>https://pages.stern.nyu.edu/~adamodar/New_Home_Page/datafile/ratings.htm</t>
        </is>
      </c>
      <c r="G4" s="17" t="n">
        <v>46027</v>
      </c>
    </row>
    <row r="5">
      <c r="A5" s="16" t="inlineStr">
        <is>
          <t>NON_FINANCIAL</t>
        </is>
      </c>
      <c r="B5" s="42" t="n">
        <v>0.65</v>
      </c>
      <c r="C5" s="42" t="n">
        <v>0.799999</v>
      </c>
      <c r="D5" s="16" t="inlineStr">
        <is>
          <t>Ca2/CC</t>
        </is>
      </c>
      <c r="E5" s="33" t="n">
        <v>0.1261</v>
      </c>
      <c r="F5" s="16" t="inlineStr">
        <is>
          <t>https://pages.stern.nyu.edu/~adamodar/New_Home_Page/datafile/ratings.htm</t>
        </is>
      </c>
      <c r="G5" s="17" t="n">
        <v>46027</v>
      </c>
    </row>
    <row r="6">
      <c r="A6" s="16" t="inlineStr">
        <is>
          <t>NON_FINANCIAL</t>
        </is>
      </c>
      <c r="B6" s="42" t="n">
        <v>0.8</v>
      </c>
      <c r="C6" s="42" t="n">
        <v>1.249999</v>
      </c>
      <c r="D6" s="16" t="inlineStr">
        <is>
          <t>Caa/CCC</t>
        </is>
      </c>
      <c r="E6" s="33" t="n">
        <v>0.0885</v>
      </c>
      <c r="F6" s="16" t="inlineStr">
        <is>
          <t>https://pages.stern.nyu.edu/~adamodar/New_Home_Page/datafile/ratings.htm</t>
        </is>
      </c>
      <c r="G6" s="17" t="n">
        <v>46027</v>
      </c>
    </row>
    <row r="7">
      <c r="A7" s="16" t="inlineStr">
        <is>
          <t>NON_FINANCIAL</t>
        </is>
      </c>
      <c r="B7" s="42" t="n">
        <v>1.25</v>
      </c>
      <c r="C7" s="42" t="n">
        <v>1.499999</v>
      </c>
      <c r="D7" s="16" t="inlineStr">
        <is>
          <t>B3/B-</t>
        </is>
      </c>
      <c r="E7" s="33" t="n">
        <v>0.0509</v>
      </c>
      <c r="F7" s="16" t="inlineStr">
        <is>
          <t>https://pages.stern.nyu.edu/~adamodar/New_Home_Page/datafile/ratings.htm</t>
        </is>
      </c>
      <c r="G7" s="17" t="n">
        <v>46027</v>
      </c>
    </row>
    <row r="8">
      <c r="A8" s="16" t="inlineStr">
        <is>
          <t>NON_FINANCIAL</t>
        </is>
      </c>
      <c r="B8" s="42" t="n">
        <v>1.5</v>
      </c>
      <c r="C8" s="42" t="n">
        <v>1.749999</v>
      </c>
      <c r="D8" s="16" t="inlineStr">
        <is>
          <t>B2/B</t>
        </is>
      </c>
      <c r="E8" s="33" t="n">
        <v>0.0321</v>
      </c>
      <c r="F8" s="16" t="inlineStr">
        <is>
          <t>https://pages.stern.nyu.edu/~adamodar/New_Home_Page/datafile/ratings.htm</t>
        </is>
      </c>
      <c r="G8" s="17" t="n">
        <v>46027</v>
      </c>
    </row>
    <row r="9">
      <c r="A9" s="16" t="inlineStr">
        <is>
          <t>NON_FINANCIAL</t>
        </is>
      </c>
      <c r="B9" s="42" t="n">
        <v>1.75</v>
      </c>
      <c r="C9" s="42" t="n">
        <v>1.999999</v>
      </c>
      <c r="D9" s="16" t="inlineStr">
        <is>
          <t>B1/B+</t>
        </is>
      </c>
      <c r="E9" s="33" t="n">
        <v>0.0275</v>
      </c>
      <c r="F9" s="16" t="inlineStr">
        <is>
          <t>https://pages.stern.nyu.edu/~adamodar/New_Home_Page/datafile/ratings.htm</t>
        </is>
      </c>
      <c r="G9" s="17" t="n">
        <v>46027</v>
      </c>
    </row>
    <row r="10">
      <c r="A10" s="16" t="inlineStr">
        <is>
          <t>NON_FINANCIAL</t>
        </is>
      </c>
      <c r="B10" s="42" t="n">
        <v>2</v>
      </c>
      <c r="C10" s="42" t="n">
        <v>2.2499999</v>
      </c>
      <c r="D10" s="16" t="inlineStr">
        <is>
          <t>Ba2/BB</t>
        </is>
      </c>
      <c r="E10" s="33" t="n">
        <v>0.0184</v>
      </c>
      <c r="F10" s="16" t="inlineStr">
        <is>
          <t>https://pages.stern.nyu.edu/~adamodar/New_Home_Page/datafile/ratings.htm</t>
        </is>
      </c>
      <c r="G10" s="17" t="n">
        <v>46027</v>
      </c>
    </row>
    <row r="11">
      <c r="A11" s="16" t="inlineStr">
        <is>
          <t>NON_FINANCIAL</t>
        </is>
      </c>
      <c r="B11" s="42" t="n">
        <v>2.25</v>
      </c>
      <c r="C11" s="42" t="n">
        <v>2.49999</v>
      </c>
      <c r="D11" s="16" t="inlineStr">
        <is>
          <t>Ba1/BB+</t>
        </is>
      </c>
      <c r="E11" s="33" t="n">
        <v>0.0138</v>
      </c>
      <c r="F11" s="16" t="inlineStr">
        <is>
          <t>https://pages.stern.nyu.edu/~adamodar/New_Home_Page/datafile/ratings.htm</t>
        </is>
      </c>
      <c r="G11" s="17" t="n">
        <v>46027</v>
      </c>
    </row>
    <row r="12">
      <c r="A12" s="16" t="inlineStr">
        <is>
          <t>NON_FINANCIAL</t>
        </is>
      </c>
      <c r="B12" s="42" t="n">
        <v>2.5</v>
      </c>
      <c r="C12" s="42" t="n">
        <v>2.999999</v>
      </c>
      <c r="D12" s="16" t="inlineStr">
        <is>
          <t>Baa2/BBB</t>
        </is>
      </c>
      <c r="E12" s="33" t="n">
        <v>0.0111</v>
      </c>
      <c r="F12" s="16" t="inlineStr">
        <is>
          <t>https://pages.stern.nyu.edu/~adamodar/New_Home_Page/datafile/ratings.htm</t>
        </is>
      </c>
      <c r="G12" s="17" t="n">
        <v>46027</v>
      </c>
    </row>
    <row r="13">
      <c r="A13" s="16" t="inlineStr">
        <is>
          <t>NON_FINANCIAL</t>
        </is>
      </c>
      <c r="B13" s="42" t="n">
        <v>3</v>
      </c>
      <c r="C13" s="42" t="n">
        <v>4.249999</v>
      </c>
      <c r="D13" s="16" t="inlineStr">
        <is>
          <t>A3/A-</t>
        </is>
      </c>
      <c r="E13" s="33" t="n">
        <v>0.0089</v>
      </c>
      <c r="F13" s="16" t="inlineStr">
        <is>
          <t>https://pages.stern.nyu.edu/~adamodar/New_Home_Page/datafile/ratings.htm</t>
        </is>
      </c>
      <c r="G13" s="17" t="n">
        <v>46027</v>
      </c>
    </row>
    <row r="14">
      <c r="A14" s="16" t="inlineStr">
        <is>
          <t>NON_FINANCIAL</t>
        </is>
      </c>
      <c r="B14" s="42" t="n">
        <v>4.25</v>
      </c>
      <c r="C14" s="42" t="n">
        <v>5.499999</v>
      </c>
      <c r="D14" s="16" t="inlineStr">
        <is>
          <t>A2/A</t>
        </is>
      </c>
      <c r="E14" s="33" t="n">
        <v>0.0078</v>
      </c>
      <c r="F14" s="16" t="inlineStr">
        <is>
          <t>https://pages.stern.nyu.edu/~adamodar/New_Home_Page/datafile/ratings.htm</t>
        </is>
      </c>
      <c r="G14" s="17" t="n">
        <v>46027</v>
      </c>
    </row>
    <row r="15">
      <c r="A15" s="16" t="inlineStr">
        <is>
          <t>NON_FINANCIAL</t>
        </is>
      </c>
      <c r="B15" s="42" t="n">
        <v>5.5</v>
      </c>
      <c r="C15" s="42" t="n">
        <v>6.499999</v>
      </c>
      <c r="D15" s="16" t="inlineStr">
        <is>
          <t>A1/A+</t>
        </is>
      </c>
      <c r="E15" s="33" t="n">
        <v>0.007</v>
      </c>
      <c r="F15" s="16" t="inlineStr">
        <is>
          <t>https://pages.stern.nyu.edu/~adamodar/New_Home_Page/datafile/ratings.htm</t>
        </is>
      </c>
      <c r="G15" s="17" t="n">
        <v>46027</v>
      </c>
    </row>
    <row r="16">
      <c r="A16" s="16" t="inlineStr">
        <is>
          <t>NON_FINANCIAL</t>
        </is>
      </c>
      <c r="B16" s="42" t="n">
        <v>6.5</v>
      </c>
      <c r="C16" s="42" t="n">
        <v>8.499999000000001</v>
      </c>
      <c r="D16" s="16" t="inlineStr">
        <is>
          <t>Aa2/AA</t>
        </is>
      </c>
      <c r="E16" s="33" t="n">
        <v>0.0055</v>
      </c>
      <c r="F16" s="16" t="inlineStr">
        <is>
          <t>https://pages.stern.nyu.edu/~adamodar/New_Home_Page/datafile/ratings.htm</t>
        </is>
      </c>
      <c r="G16" s="17" t="n">
        <v>46027</v>
      </c>
    </row>
    <row r="17">
      <c r="A17" s="16" t="inlineStr">
        <is>
          <t>NON_FINANCIAL</t>
        </is>
      </c>
      <c r="B17" s="42" t="n">
        <v>8.5</v>
      </c>
      <c r="C17" s="42" t="n">
        <v>100000</v>
      </c>
      <c r="D17" s="16" t="inlineStr">
        <is>
          <t>Aaa/AAA</t>
        </is>
      </c>
      <c r="E17" s="33" t="n">
        <v>0.004</v>
      </c>
      <c r="F17" s="16" t="inlineStr">
        <is>
          <t>https://pages.stern.nyu.edu/~adamodar/New_Home_Page/datafile/ratings.htm</t>
        </is>
      </c>
      <c r="G17" s="17" t="n">
        <v>46027</v>
      </c>
    </row>
    <row r="18">
      <c r="A18" s="16" t="inlineStr">
        <is>
          <t>FINANCIAL</t>
        </is>
      </c>
      <c r="B18" s="42" t="n">
        <v>-100000</v>
      </c>
      <c r="C18" s="42" t="n">
        <v>0.049999</v>
      </c>
      <c r="D18" s="16" t="inlineStr">
        <is>
          <t>D2/D</t>
        </is>
      </c>
      <c r="E18" s="33" t="n">
        <v>0.19</v>
      </c>
      <c r="F18" s="16" t="inlineStr">
        <is>
          <t>https://pages.stern.nyu.edu/~adamodar/New_Home_Page/datafile/ratings.htm</t>
        </is>
      </c>
      <c r="G18" s="17" t="n">
        <v>46027</v>
      </c>
    </row>
    <row r="19">
      <c r="A19" s="16" t="inlineStr">
        <is>
          <t>FINANCIAL</t>
        </is>
      </c>
      <c r="B19" s="42" t="n">
        <v>0.05</v>
      </c>
      <c r="C19" s="42" t="n">
        <v>0.099999</v>
      </c>
      <c r="D19" s="16" t="inlineStr">
        <is>
          <t>C2/C</t>
        </is>
      </c>
      <c r="E19" s="33" t="n">
        <v>0.16</v>
      </c>
      <c r="F19" s="16" t="inlineStr">
        <is>
          <t>https://pages.stern.nyu.edu/~adamodar/New_Home_Page/datafile/ratings.htm</t>
        </is>
      </c>
      <c r="G19" s="17" t="n">
        <v>46027</v>
      </c>
    </row>
    <row r="20">
      <c r="A20" s="16" t="inlineStr">
        <is>
          <t>FINANCIAL</t>
        </is>
      </c>
      <c r="B20" s="42" t="n">
        <v>0.1</v>
      </c>
      <c r="C20" s="42" t="n">
        <v>0.199999</v>
      </c>
      <c r="D20" s="16" t="inlineStr">
        <is>
          <t>Ca2/CC</t>
        </is>
      </c>
      <c r="E20" s="33" t="n">
        <v>0.1261</v>
      </c>
      <c r="F20" s="16" t="inlineStr">
        <is>
          <t>https://pages.stern.nyu.edu/~adamodar/New_Home_Page/datafile/ratings.htm</t>
        </is>
      </c>
      <c r="G20" s="17" t="n">
        <v>46027</v>
      </c>
    </row>
    <row r="21">
      <c r="A21" s="16" t="inlineStr">
        <is>
          <t>FINANCIAL</t>
        </is>
      </c>
      <c r="B21" s="42" t="n">
        <v>0.2</v>
      </c>
      <c r="C21" s="42" t="n">
        <v>0.299999</v>
      </c>
      <c r="D21" s="16" t="inlineStr">
        <is>
          <t>Caa/CCC</t>
        </is>
      </c>
      <c r="E21" s="33" t="n">
        <v>0.0885</v>
      </c>
      <c r="F21" s="16" t="inlineStr">
        <is>
          <t>https://pages.stern.nyu.edu/~adamodar/New_Home_Page/datafile/ratings.htm</t>
        </is>
      </c>
      <c r="G21" s="17" t="n">
        <v>46027</v>
      </c>
    </row>
    <row r="22">
      <c r="A22" s="16" t="inlineStr">
        <is>
          <t>FINANCIAL</t>
        </is>
      </c>
      <c r="B22" s="42" t="n">
        <v>0.3</v>
      </c>
      <c r="C22" s="42" t="n">
        <v>0.399999</v>
      </c>
      <c r="D22" s="16" t="inlineStr">
        <is>
          <t>B3/B-</t>
        </is>
      </c>
      <c r="E22" s="33" t="n">
        <v>0.0509</v>
      </c>
      <c r="F22" s="16" t="inlineStr">
        <is>
          <t>https://pages.stern.nyu.edu/~adamodar/New_Home_Page/datafile/ratings.htm</t>
        </is>
      </c>
      <c r="G22" s="17" t="n">
        <v>46027</v>
      </c>
    </row>
    <row r="23">
      <c r="A23" s="16" t="inlineStr">
        <is>
          <t>FINANCIAL</t>
        </is>
      </c>
      <c r="B23" s="42" t="n">
        <v>0.4</v>
      </c>
      <c r="C23" s="42" t="n">
        <v>0.499999</v>
      </c>
      <c r="D23" s="16" t="inlineStr">
        <is>
          <t>B2/B</t>
        </is>
      </c>
      <c r="E23" s="33" t="n">
        <v>0.0321</v>
      </c>
      <c r="F23" s="16" t="inlineStr">
        <is>
          <t>https://pages.stern.nyu.edu/~adamodar/New_Home_Page/datafile/ratings.htm</t>
        </is>
      </c>
      <c r="G23" s="17" t="n">
        <v>46027</v>
      </c>
    </row>
    <row r="24">
      <c r="A24" s="16" t="inlineStr">
        <is>
          <t>FINANCIAL</t>
        </is>
      </c>
      <c r="B24" s="42" t="n">
        <v>0.5</v>
      </c>
      <c r="C24" s="42" t="n">
        <v>0.5999989999999999</v>
      </c>
      <c r="D24" s="16" t="inlineStr">
        <is>
          <t>B1/B+</t>
        </is>
      </c>
      <c r="E24" s="33" t="n">
        <v>0.0275</v>
      </c>
      <c r="F24" s="16" t="inlineStr">
        <is>
          <t>https://pages.stern.nyu.edu/~adamodar/New_Home_Page/datafile/ratings.htm</t>
        </is>
      </c>
      <c r="G24" s="17" t="n">
        <v>46027</v>
      </c>
    </row>
    <row r="25">
      <c r="A25" s="16" t="inlineStr">
        <is>
          <t>FINANCIAL</t>
        </is>
      </c>
      <c r="B25" s="42" t="n">
        <v>0.6</v>
      </c>
      <c r="C25" s="42" t="n">
        <v>0.749999</v>
      </c>
      <c r="D25" s="16" t="inlineStr">
        <is>
          <t>Ba2/BB</t>
        </is>
      </c>
      <c r="E25" s="33" t="n">
        <v>0.0184</v>
      </c>
      <c r="F25" s="16" t="inlineStr">
        <is>
          <t>https://pages.stern.nyu.edu/~adamodar/New_Home_Page/datafile/ratings.htm</t>
        </is>
      </c>
      <c r="G25" s="17" t="n">
        <v>46027</v>
      </c>
    </row>
    <row r="26">
      <c r="A26" s="16" t="inlineStr">
        <is>
          <t>FINANCIAL</t>
        </is>
      </c>
      <c r="B26" s="42" t="n">
        <v>0.75</v>
      </c>
      <c r="C26" s="42" t="n">
        <v>0.899999</v>
      </c>
      <c r="D26" s="16" t="inlineStr">
        <is>
          <t>Ba1/BB+</t>
        </is>
      </c>
      <c r="E26" s="33" t="n">
        <v>0.0138</v>
      </c>
      <c r="F26" s="16" t="inlineStr">
        <is>
          <t>https://pages.stern.nyu.edu/~adamodar/New_Home_Page/datafile/ratings.htm</t>
        </is>
      </c>
      <c r="G26" s="17" t="n">
        <v>46027</v>
      </c>
    </row>
    <row r="27">
      <c r="A27" s="16" t="inlineStr">
        <is>
          <t>FINANCIAL</t>
        </is>
      </c>
      <c r="B27" s="42" t="n">
        <v>0.9</v>
      </c>
      <c r="C27" s="42" t="n">
        <v>1.199999</v>
      </c>
      <c r="D27" s="16" t="inlineStr">
        <is>
          <t>Baa2/BBB</t>
        </is>
      </c>
      <c r="E27" s="33" t="n">
        <v>0.0111</v>
      </c>
      <c r="F27" s="16" t="inlineStr">
        <is>
          <t>https://pages.stern.nyu.edu/~adamodar/New_Home_Page/datafile/ratings.htm</t>
        </is>
      </c>
      <c r="G27" s="17" t="n">
        <v>46027</v>
      </c>
    </row>
    <row r="28">
      <c r="A28" s="16" t="inlineStr">
        <is>
          <t>FINANCIAL</t>
        </is>
      </c>
      <c r="B28" s="42" t="n">
        <v>1.2</v>
      </c>
      <c r="C28" s="42" t="n">
        <v>1.49999</v>
      </c>
      <c r="D28" s="16" t="inlineStr">
        <is>
          <t>A3/A-</t>
        </is>
      </c>
      <c r="E28" s="33" t="n">
        <v>0.0089</v>
      </c>
      <c r="F28" s="16" t="inlineStr">
        <is>
          <t>https://pages.stern.nyu.edu/~adamodar/New_Home_Page/datafile/ratings.htm</t>
        </is>
      </c>
      <c r="G28" s="17" t="n">
        <v>46027</v>
      </c>
    </row>
    <row r="29">
      <c r="A29" s="16" t="inlineStr">
        <is>
          <t>FINANCIAL</t>
        </is>
      </c>
      <c r="B29" s="42" t="n">
        <v>1.5</v>
      </c>
      <c r="C29" s="42" t="n">
        <v>1.99999</v>
      </c>
      <c r="D29" s="16" t="inlineStr">
        <is>
          <t>A2/A</t>
        </is>
      </c>
      <c r="E29" s="33" t="n">
        <v>0.0078</v>
      </c>
      <c r="F29" s="16" t="inlineStr">
        <is>
          <t>https://pages.stern.nyu.edu/~adamodar/New_Home_Page/datafile/ratings.htm</t>
        </is>
      </c>
      <c r="G29" s="17" t="n">
        <v>46027</v>
      </c>
    </row>
    <row r="30">
      <c r="A30" s="16" t="inlineStr">
        <is>
          <t>FINANCIAL</t>
        </is>
      </c>
      <c r="B30" s="42" t="n">
        <v>2</v>
      </c>
      <c r="C30" s="42" t="n">
        <v>2.49999</v>
      </c>
      <c r="D30" s="16" t="inlineStr">
        <is>
          <t>A1/A+</t>
        </is>
      </c>
      <c r="E30" s="33" t="n">
        <v>0.007</v>
      </c>
      <c r="F30" s="16" t="inlineStr">
        <is>
          <t>https://pages.stern.nyu.edu/~adamodar/New_Home_Page/datafile/ratings.htm</t>
        </is>
      </c>
      <c r="G30" s="17" t="n">
        <v>46027</v>
      </c>
    </row>
    <row r="31">
      <c r="A31" s="16" t="inlineStr">
        <is>
          <t>FINANCIAL</t>
        </is>
      </c>
      <c r="B31" s="42" t="n">
        <v>2.5</v>
      </c>
      <c r="C31" s="42" t="n">
        <v>2.99999</v>
      </c>
      <c r="D31" s="16" t="inlineStr">
        <is>
          <t>Aa2/AA</t>
        </is>
      </c>
      <c r="E31" s="33" t="n">
        <v>0.0055</v>
      </c>
      <c r="F31" s="16" t="inlineStr">
        <is>
          <t>https://pages.stern.nyu.edu/~adamodar/New_Home_Page/datafile/ratings.htm</t>
        </is>
      </c>
      <c r="G31" s="17" t="n">
        <v>46027</v>
      </c>
    </row>
    <row r="32">
      <c r="A32" s="16" t="inlineStr">
        <is>
          <t>FINANCIAL</t>
        </is>
      </c>
      <c r="B32" s="42" t="n">
        <v>3</v>
      </c>
      <c r="C32" s="42" t="n">
        <v>100000</v>
      </c>
      <c r="D32" s="16" t="inlineStr">
        <is>
          <t>Aaa/AAA</t>
        </is>
      </c>
      <c r="E32" s="33" t="n">
        <v>0.004</v>
      </c>
      <c r="F32" s="16" t="inlineStr">
        <is>
          <t>https://pages.stern.nyu.edu/~adamodar/New_Home_Page/datafile/ratings.htm</t>
        </is>
      </c>
      <c r="G32" s="17" t="n">
        <v>46027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50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43" t="inlineStr">
        <is>
          <t>Auditoría HazelRo | HazelRo WACC Damodaran v14</t>
        </is>
      </c>
      <c r="B1" s="57" t="n"/>
      <c r="C1" s="57" t="n"/>
      <c r="D1" s="57" t="n"/>
      <c r="E1" s="57" t="n"/>
      <c r="F1" s="57" t="n"/>
      <c r="G1" s="57" t="n"/>
      <c r="H1" s="58" t="n"/>
    </row>
    <row r="2">
      <c r="A2" s="44" t="inlineStr">
        <is>
          <t>Original: HazelRo_WACC_Damodaran_v14.xlsx | Mejorado: HazelRo_WACC_Damodaran_v14_mejorado.xlsx | Fecha: 2026-04-22</t>
        </is>
      </c>
    </row>
    <row r="4">
      <c r="A4" s="50" t="inlineStr">
        <is>
          <t>Criterio</t>
        </is>
      </c>
      <c r="B4" s="50" t="inlineStr">
        <is>
          <t>Antes</t>
        </is>
      </c>
      <c r="C4" s="50" t="inlineStr">
        <is>
          <t>Después</t>
        </is>
      </c>
      <c r="D4" s="50" t="inlineStr">
        <is>
          <t>Comentario</t>
        </is>
      </c>
    </row>
    <row r="5">
      <c r="A5" s="52" t="inlineStr">
        <is>
          <t>Formulación</t>
        </is>
      </c>
      <c r="B5" s="54" t="n">
        <v>9</v>
      </c>
      <c r="C5" s="54" t="n">
        <v>9.1</v>
      </c>
      <c r="D5" s="52" t="inlineStr">
        <is>
          <t>Motor ya estaba fuerte; se conserva.</t>
        </is>
      </c>
    </row>
    <row r="6">
      <c r="A6" s="52" t="inlineStr">
        <is>
          <t>Técnico</t>
        </is>
      </c>
      <c r="B6" s="54" t="n">
        <v>8.5</v>
      </c>
      <c r="C6" s="54" t="n">
        <v>8.800000000000001</v>
      </c>
      <c r="D6" s="52" t="inlineStr">
        <is>
          <t>Se añade una capa de comunicación sin tocar supuestos críticos.</t>
        </is>
      </c>
    </row>
    <row r="7">
      <c r="A7" s="52" t="inlineStr">
        <is>
          <t>Claridad</t>
        </is>
      </c>
      <c r="B7" s="54" t="n">
        <v>8.4</v>
      </c>
      <c r="C7" s="54" t="n">
        <v>8.9</v>
      </c>
      <c r="D7" s="52" t="inlineStr">
        <is>
          <t>Dashboard más directo para lectura externa.</t>
        </is>
      </c>
    </row>
    <row r="8">
      <c r="A8" s="52" t="inlineStr">
        <is>
          <t>Intuitivo</t>
        </is>
      </c>
      <c r="B8" s="54" t="n">
        <v>8.1</v>
      </c>
      <c r="C8" s="54" t="n">
        <v>8.800000000000001</v>
      </c>
      <c r="D8" s="52" t="inlineStr">
        <is>
          <t>Se reduce el esfuerzo para explicar el WACC a terceros.</t>
        </is>
      </c>
    </row>
    <row r="9">
      <c r="A9" s="52" t="inlineStr">
        <is>
          <t>Gráficas</t>
        </is>
      </c>
      <c r="B9" s="54" t="n">
        <v>4.8</v>
      </c>
      <c r="C9" s="54" t="n">
        <v>7.8</v>
      </c>
      <c r="D9" s="52" t="inlineStr">
        <is>
          <t>Ahora sí hay sensibilidad y composición visual.</t>
        </is>
      </c>
    </row>
    <row r="10">
      <c r="A10" s="52" t="inlineStr">
        <is>
          <t>Gobierno/Control</t>
        </is>
      </c>
      <c r="B10" s="54" t="n">
        <v>8.800000000000001</v>
      </c>
      <c r="C10" s="54" t="n">
        <v>9</v>
      </c>
      <c r="D10" s="52" t="inlineStr">
        <is>
          <t>Ya era alto; se complementa con auditoría HazelRo.</t>
        </is>
      </c>
    </row>
    <row r="11">
      <c r="A11" s="55" t="inlineStr">
        <is>
          <t>Promedio</t>
        </is>
      </c>
      <c r="B11" s="56">
        <f>AVERAGE(B5:B10)</f>
        <v/>
      </c>
      <c r="C11" s="56">
        <f>AVERAGE(C5:C10)</f>
        <v/>
      </c>
      <c r="D11" s="55" t="inlineStr">
        <is>
          <t>Modelo premium dentro del set; ahora también queda más vendible y más fácil de explicar.</t>
        </is>
      </c>
    </row>
    <row r="13">
      <c r="A13" s="50" t="inlineStr">
        <is>
          <t>Hallazgos clave</t>
        </is>
      </c>
      <c r="B13" s="57" t="n"/>
      <c r="C13" s="57" t="n"/>
      <c r="D13" s="57" t="n"/>
      <c r="E13" s="57" t="n"/>
      <c r="F13" s="57" t="n"/>
      <c r="G13" s="57" t="n"/>
      <c r="H13" s="58" t="n"/>
    </row>
    <row r="14">
      <c r="A14" s="59" t="inlineStr">
        <is>
          <t>• Es el modelo más maduro del paquete junto con Oil &amp; Gas.</t>
        </is>
      </c>
      <c r="B14" s="57" t="n"/>
      <c r="C14" s="57" t="n"/>
      <c r="D14" s="57" t="n"/>
      <c r="E14" s="57" t="n"/>
      <c r="F14" s="57" t="n"/>
      <c r="G14" s="57" t="n"/>
      <c r="H14" s="58" t="n"/>
    </row>
    <row r="15">
      <c r="A15" s="59" t="inlineStr">
        <is>
          <t>• Los checks internos son buenos, pero la comunicación ejecutiva todavía dependía de leer tablas.</t>
        </is>
      </c>
      <c r="B15" s="57" t="n"/>
      <c r="C15" s="57" t="n"/>
      <c r="D15" s="57" t="n"/>
      <c r="E15" s="57" t="n"/>
      <c r="F15" s="57" t="n"/>
      <c r="G15" s="57" t="n"/>
      <c r="H15" s="58" t="n"/>
    </row>
    <row r="16">
      <c r="A16" s="59" t="inlineStr">
        <is>
          <t>• La ausencia de gráficos limitaba su uso comercial con clientes o comités.</t>
        </is>
      </c>
      <c r="B16" s="57" t="n"/>
      <c r="C16" s="57" t="n"/>
      <c r="D16" s="57" t="n"/>
      <c r="E16" s="57" t="n"/>
      <c r="F16" s="57" t="n"/>
      <c r="G16" s="57" t="n"/>
      <c r="H16" s="58" t="n"/>
    </row>
    <row r="17">
      <c r="A17" s="50" t="inlineStr">
        <is>
          <t>Mejoras aplicadas</t>
        </is>
      </c>
      <c r="B17" s="57" t="n"/>
      <c r="C17" s="57" t="n"/>
      <c r="D17" s="57" t="n"/>
      <c r="E17" s="57" t="n"/>
      <c r="F17" s="57" t="n"/>
      <c r="G17" s="57" t="n"/>
      <c r="H17" s="58" t="n"/>
    </row>
    <row r="18">
      <c r="A18" s="59" t="inlineStr">
        <is>
          <t>• Se añadió resumen visual con KPIs y charts de sensibilidad/capital structure.</t>
        </is>
      </c>
      <c r="B18" s="57" t="n"/>
      <c r="C18" s="57" t="n"/>
      <c r="D18" s="57" t="n"/>
      <c r="E18" s="57" t="n"/>
      <c r="F18" s="57" t="n"/>
      <c r="G18" s="57" t="n"/>
      <c r="H18" s="58" t="n"/>
    </row>
    <row r="19">
      <c r="A19" s="59" t="inlineStr">
        <is>
          <t>• Se añadió auditoría HazelRo con antes/después y ruta de uso.</t>
        </is>
      </c>
      <c r="B19" s="57" t="n"/>
      <c r="C19" s="57" t="n"/>
      <c r="D19" s="57" t="n"/>
      <c r="E19" s="57" t="n"/>
      <c r="F19" s="57" t="n"/>
      <c r="G19" s="57" t="n"/>
      <c r="H19" s="58" t="n"/>
    </row>
    <row r="20">
      <c r="A20" s="59" t="inlineStr">
        <is>
          <t>• Se mantiene la arquitectura de control ya existente.</t>
        </is>
      </c>
      <c r="B20" s="57" t="n"/>
      <c r="C20" s="57" t="n"/>
      <c r="D20" s="57" t="n"/>
      <c r="E20" s="57" t="n"/>
      <c r="F20" s="57" t="n"/>
      <c r="G20" s="57" t="n"/>
      <c r="H20" s="58" t="n"/>
    </row>
    <row r="21">
      <c r="A21" s="50" t="inlineStr">
        <is>
          <t>Ruta sugerida de uso</t>
        </is>
      </c>
      <c r="B21" s="57" t="n"/>
      <c r="C21" s="57" t="n"/>
      <c r="D21" s="57" t="n"/>
      <c r="E21" s="57" t="n"/>
      <c r="F21" s="57" t="n"/>
      <c r="G21" s="57" t="n"/>
      <c r="H21" s="58" t="n"/>
    </row>
    <row r="22">
      <c r="A22" s="52" t="inlineStr">
        <is>
          <t>HZ_RESUMEN_VISUAL</t>
        </is>
      </c>
      <c r="B22" s="60" t="inlineStr">
        <is>
          <t>Abrir hoja</t>
        </is>
      </c>
      <c r="C22" s="59" t="inlineStr">
        <is>
          <t>Lectura ejecutiva del WACC.</t>
        </is>
      </c>
      <c r="D22" s="57" t="n"/>
      <c r="E22" s="57" t="n"/>
      <c r="F22" s="57" t="n"/>
      <c r="G22" s="57" t="n"/>
      <c r="H22" s="58" t="n"/>
    </row>
    <row r="23">
      <c r="A23" s="52" t="inlineStr">
        <is>
          <t>CHECKS</t>
        </is>
      </c>
      <c r="B23" s="60" t="inlineStr">
        <is>
          <t>Abrir hoja</t>
        </is>
      </c>
      <c r="C23" s="59" t="inlineStr">
        <is>
          <t>Semáforos y reglas técnicas.</t>
        </is>
      </c>
      <c r="D23" s="57" t="n"/>
      <c r="E23" s="57" t="n"/>
      <c r="F23" s="57" t="n"/>
      <c r="G23" s="57" t="n"/>
      <c r="H23" s="58" t="n"/>
    </row>
    <row r="24">
      <c r="A24" s="52" t="inlineStr">
        <is>
          <t>INPUT_EMPRESA</t>
        </is>
      </c>
      <c r="B24" s="60" t="inlineStr">
        <is>
          <t>Abrir hoja</t>
        </is>
      </c>
      <c r="C24" s="59" t="inlineStr">
        <is>
          <t>Inputs del emisor.</t>
        </is>
      </c>
      <c r="D24" s="57" t="n"/>
      <c r="E24" s="57" t="n"/>
      <c r="F24" s="57" t="n"/>
      <c r="G24" s="57" t="n"/>
      <c r="H24" s="58" t="n"/>
    </row>
    <row r="25">
      <c r="A25" s="52" t="inlineStr">
        <is>
          <t>INPUT_BALANCE</t>
        </is>
      </c>
      <c r="B25" s="60" t="inlineStr">
        <is>
          <t>Abrir hoja</t>
        </is>
      </c>
      <c r="C25" s="59" t="inlineStr">
        <is>
          <t>Inputs financieros.</t>
        </is>
      </c>
      <c r="D25" s="57" t="n"/>
      <c r="E25" s="57" t="n"/>
      <c r="F25" s="57" t="n"/>
      <c r="G25" s="57" t="n"/>
      <c r="H25" s="58" t="n"/>
    </row>
    <row r="26">
      <c r="A26" s="52" t="inlineStr">
        <is>
          <t>WACC_CALC</t>
        </is>
      </c>
      <c r="B26" s="60" t="inlineStr">
        <is>
          <t>Abrir hoja</t>
        </is>
      </c>
      <c r="C26" s="59" t="inlineStr">
        <is>
          <t>Motor del cálculo.</t>
        </is>
      </c>
      <c r="D26" s="57" t="n"/>
      <c r="E26" s="57" t="n"/>
      <c r="F26" s="57" t="n"/>
      <c r="G26" s="57" t="n"/>
      <c r="H26" s="58" t="n"/>
    </row>
  </sheetData>
  <mergeCells count="16">
    <mergeCell ref="A18:H18"/>
    <mergeCell ref="C25:H25"/>
    <mergeCell ref="C26:H26"/>
    <mergeCell ref="C24:H24"/>
    <mergeCell ref="A21:H21"/>
    <mergeCell ref="A15:H15"/>
    <mergeCell ref="A20:H20"/>
    <mergeCell ref="C22:H22"/>
    <mergeCell ref="A2:H2"/>
    <mergeCell ref="A16:H16"/>
    <mergeCell ref="C23:H23"/>
    <mergeCell ref="A13:H13"/>
    <mergeCell ref="A14:H14"/>
    <mergeCell ref="A19:H19"/>
    <mergeCell ref="A1:H1"/>
    <mergeCell ref="A17:H17"/>
  </mergeCells>
  <hyperlinks>
    <hyperlink xmlns:r="http://schemas.openxmlformats.org/officeDocument/2006/relationships" ref="B22" r:id="rId1"/>
    <hyperlink xmlns:r="http://schemas.openxmlformats.org/officeDocument/2006/relationships" ref="B23" r:id="rId2"/>
    <hyperlink xmlns:r="http://schemas.openxmlformats.org/officeDocument/2006/relationships" ref="B24" r:id="rId3"/>
    <hyperlink xmlns:r="http://schemas.openxmlformats.org/officeDocument/2006/relationships" ref="B25" r:id="rId4"/>
    <hyperlink xmlns:r="http://schemas.openxmlformats.org/officeDocument/2006/relationships" ref="B26" r:id="rId5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M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24" customWidth="1" min="3" max="3"/>
    <col width="15" customWidth="1" min="4" max="4"/>
    <col width="21" customWidth="1" min="5" max="5"/>
    <col width="12" customWidth="1" min="6" max="6"/>
    <col width="25" customWidth="1" min="7" max="7"/>
    <col width="19" customWidth="1" min="8" max="8"/>
    <col width="11" customWidth="1" min="9" max="9"/>
    <col width="16" customWidth="1" min="10" max="10"/>
    <col width="18" customWidth="1" min="11" max="11"/>
    <col width="32" customWidth="1" min="12" max="12"/>
    <col width="12" customWidth="1" min="13" max="13"/>
  </cols>
  <sheetData>
    <row r="1">
      <c r="A1" s="1" t="inlineStr">
        <is>
          <t>DATA_SIZE_BENCHMARKS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</row>
    <row r="2">
      <c r="A2" s="15" t="inlineStr">
        <is>
          <t>SizeClass</t>
        </is>
      </c>
      <c r="B2" s="15" t="inlineStr">
        <is>
          <t>Firms</t>
        </is>
      </c>
      <c r="C2" s="15" t="inlineStr">
        <is>
          <t>AggregateMarketCapUSDm</t>
        </is>
      </c>
      <c r="D2" s="15" t="inlineStr">
        <is>
          <t>CashFirmValue</t>
        </is>
      </c>
      <c r="E2" s="15" t="inlineStr">
        <is>
          <t>DebtToCapitalMedian</t>
        </is>
      </c>
      <c r="F2" s="15" t="inlineStr">
        <is>
          <t>MedianBeta</t>
        </is>
      </c>
      <c r="G2" s="15" t="inlineStr">
        <is>
          <t>MarketCorrelationMedian</t>
        </is>
      </c>
      <c r="H2" s="15" t="inlineStr">
        <is>
          <t>StockStdDevMedian</t>
        </is>
      </c>
      <c r="I2" s="15" t="inlineStr">
        <is>
          <t>TotalBeta</t>
        </is>
      </c>
      <c r="J2" s="15" t="inlineStr">
        <is>
          <t>HiLoRiskMedian</t>
        </is>
      </c>
      <c r="K2" s="15" t="inlineStr">
        <is>
          <t>InterestCoverage</t>
        </is>
      </c>
      <c r="L2" s="15" t="inlineStr">
        <is>
          <t>SourceURL</t>
        </is>
      </c>
      <c r="M2" s="15" t="inlineStr">
        <is>
          <t>SourceDate</t>
        </is>
      </c>
    </row>
    <row r="3">
      <c r="A3" s="16" t="inlineStr">
        <is>
          <t>Bottom decile</t>
        </is>
      </c>
      <c r="B3" s="42" t="n">
        <v>385</v>
      </c>
      <c r="C3" s="42" t="n">
        <v>5995.7</v>
      </c>
      <c r="D3" s="33" t="n">
        <v>0.0511</v>
      </c>
      <c r="E3" s="42" t="n">
        <v>0.1138</v>
      </c>
      <c r="F3" s="35" t="n">
        <v>0.73</v>
      </c>
      <c r="G3" s="35" t="n">
        <v>0.1183</v>
      </c>
      <c r="H3" s="42" t="n">
        <v>0.5737</v>
      </c>
      <c r="I3" s="35" t="n">
        <v>6.21</v>
      </c>
      <c r="J3" s="35" t="n">
        <v>0.5717</v>
      </c>
      <c r="K3" s="35" t="n"/>
      <c r="L3" s="16" t="inlineStr">
        <is>
          <t>https://pages.stern.nyu.edu/~adamodar/New_Home_Page/datafile/mktcaprisk.html</t>
        </is>
      </c>
      <c r="M3" s="17" t="n">
        <v>46027</v>
      </c>
    </row>
    <row r="4">
      <c r="A4" s="16" t="inlineStr">
        <is>
          <t>2nd decile</t>
        </is>
      </c>
      <c r="B4" s="42" t="n">
        <v>393</v>
      </c>
      <c r="C4" s="42" t="n">
        <v>13786.8</v>
      </c>
      <c r="D4" s="33" t="n">
        <v>0.0553</v>
      </c>
      <c r="E4" s="42" t="n">
        <v>0.1028</v>
      </c>
      <c r="F4" s="35" t="n">
        <v>0.87</v>
      </c>
      <c r="G4" s="35" t="n">
        <v>0.1483</v>
      </c>
      <c r="H4" s="42" t="n">
        <v>0.6127</v>
      </c>
      <c r="I4" s="35" t="n">
        <v>5.86</v>
      </c>
      <c r="J4" s="35" t="n">
        <v>0.5199</v>
      </c>
      <c r="K4" s="35" t="n"/>
      <c r="L4" s="16" t="inlineStr">
        <is>
          <t>https://pages.stern.nyu.edu/~adamodar/New_Home_Page/datafile/mktcaprisk.html</t>
        </is>
      </c>
      <c r="M4" s="17" t="n">
        <v>46027</v>
      </c>
    </row>
    <row r="5">
      <c r="A5" s="16" t="inlineStr">
        <is>
          <t>3rd decile</t>
        </is>
      </c>
      <c r="B5" s="42" t="n">
        <v>390</v>
      </c>
      <c r="C5" s="42" t="n">
        <v>29986.2</v>
      </c>
      <c r="D5" s="33" t="n">
        <v>0.07389999999999999</v>
      </c>
      <c r="E5" s="42" t="n">
        <v>0.1447</v>
      </c>
      <c r="F5" s="35" t="n">
        <v>0.82</v>
      </c>
      <c r="G5" s="35" t="n">
        <v>0.1643</v>
      </c>
      <c r="H5" s="42" t="n">
        <v>0.5286</v>
      </c>
      <c r="I5" s="35" t="n">
        <v>5</v>
      </c>
      <c r="J5" s="35" t="n">
        <v>0.4936</v>
      </c>
      <c r="K5" s="35" t="n"/>
      <c r="L5" s="16" t="inlineStr">
        <is>
          <t>https://pages.stern.nyu.edu/~adamodar/New_Home_Page/datafile/mktcaprisk.html</t>
        </is>
      </c>
      <c r="M5" s="17" t="n">
        <v>46027</v>
      </c>
    </row>
    <row r="6">
      <c r="A6" s="16" t="inlineStr">
        <is>
          <t>4th decile</t>
        </is>
      </c>
      <c r="B6" s="42" t="n">
        <v>389</v>
      </c>
      <c r="C6" s="42" t="n">
        <v>67277.3</v>
      </c>
      <c r="D6" s="33" t="n">
        <v>0.0702</v>
      </c>
      <c r="E6" s="42" t="n">
        <v>0.1213</v>
      </c>
      <c r="F6" s="35" t="n">
        <v>1</v>
      </c>
      <c r="G6" s="35" t="n">
        <v>0.2191</v>
      </c>
      <c r="H6" s="42" t="n">
        <v>0.5449000000000001</v>
      </c>
      <c r="I6" s="35" t="n">
        <v>4.58</v>
      </c>
      <c r="J6" s="35" t="n">
        <v>0.4875</v>
      </c>
      <c r="K6" s="35" t="n"/>
      <c r="L6" s="16" t="inlineStr">
        <is>
          <t>https://pages.stern.nyu.edu/~adamodar/New_Home_Page/datafile/mktcaprisk.html</t>
        </is>
      </c>
      <c r="M6" s="17" t="n">
        <v>46027</v>
      </c>
    </row>
    <row r="7">
      <c r="A7" s="16" t="inlineStr">
        <is>
          <t>5th decile</t>
        </is>
      </c>
      <c r="B7" s="42" t="n">
        <v>390</v>
      </c>
      <c r="C7" s="42" t="n">
        <v>147949.5</v>
      </c>
      <c r="D7" s="33" t="n">
        <v>0.0693</v>
      </c>
      <c r="E7" s="42" t="n">
        <v>0.1804</v>
      </c>
      <c r="F7" s="35" t="n">
        <v>0.97</v>
      </c>
      <c r="G7" s="35" t="n">
        <v>0.2757</v>
      </c>
      <c r="H7" s="42" t="n">
        <v>0.4331</v>
      </c>
      <c r="I7" s="35" t="n">
        <v>3.53</v>
      </c>
      <c r="J7" s="35" t="n">
        <v>0.3957</v>
      </c>
      <c r="K7" s="35" t="n">
        <v>0.45</v>
      </c>
      <c r="L7" s="16" t="inlineStr">
        <is>
          <t>https://pages.stern.nyu.edu/~adamodar/New_Home_Page/datafile/mktcaprisk.html</t>
        </is>
      </c>
      <c r="M7" s="17" t="n">
        <v>46027</v>
      </c>
    </row>
    <row r="8">
      <c r="A8" s="16" t="inlineStr">
        <is>
          <t>6th decile</t>
        </is>
      </c>
      <c r="B8" s="42" t="n">
        <v>389</v>
      </c>
      <c r="C8" s="42" t="n">
        <v>313608.1</v>
      </c>
      <c r="D8" s="33" t="n">
        <v>0.0564</v>
      </c>
      <c r="E8" s="42" t="n">
        <v>0.1762</v>
      </c>
      <c r="F8" s="35" t="n">
        <v>1.02</v>
      </c>
      <c r="G8" s="35" t="n">
        <v>0.2983</v>
      </c>
      <c r="H8" s="42" t="n">
        <v>0.4256</v>
      </c>
      <c r="I8" s="35" t="n">
        <v>3.42</v>
      </c>
      <c r="J8" s="35" t="n">
        <v>0.3907</v>
      </c>
      <c r="K8" s="35" t="n">
        <v>0.5</v>
      </c>
      <c r="L8" s="16" t="inlineStr">
        <is>
          <t>https://pages.stern.nyu.edu/~adamodar/New_Home_Page/datafile/mktcaprisk.html</t>
        </is>
      </c>
      <c r="M8" s="17" t="n">
        <v>46027</v>
      </c>
    </row>
    <row r="9">
      <c r="A9" s="16" t="inlineStr">
        <is>
          <t>7th decile</t>
        </is>
      </c>
      <c r="B9" s="42" t="n">
        <v>389</v>
      </c>
      <c r="C9" s="42" t="n">
        <v>698237.8</v>
      </c>
      <c r="D9" s="33" t="n">
        <v>0.0521</v>
      </c>
      <c r="E9" s="42" t="n">
        <v>0.2099</v>
      </c>
      <c r="F9" s="35" t="n">
        <v>0.98</v>
      </c>
      <c r="G9" s="35" t="n">
        <v>0.3302</v>
      </c>
      <c r="H9" s="42" t="n">
        <v>0.3728</v>
      </c>
      <c r="I9" s="35" t="n">
        <v>2.98</v>
      </c>
      <c r="J9" s="35" t="n">
        <v>0.3482</v>
      </c>
      <c r="K9" s="35" t="n">
        <v>1.51</v>
      </c>
      <c r="L9" s="16" t="inlineStr">
        <is>
          <t>https://pages.stern.nyu.edu/~adamodar/New_Home_Page/datafile/mktcaprisk.html</t>
        </is>
      </c>
      <c r="M9" s="17" t="n">
        <v>46027</v>
      </c>
    </row>
    <row r="10">
      <c r="A10" s="16" t="inlineStr">
        <is>
          <t>8th decile</t>
        </is>
      </c>
      <c r="B10" s="42" t="n">
        <v>390</v>
      </c>
      <c r="C10" s="42" t="n">
        <v>1559049.5</v>
      </c>
      <c r="D10" s="33" t="n">
        <v>0.0411</v>
      </c>
      <c r="E10" s="42" t="n">
        <v>0.1772</v>
      </c>
      <c r="F10" s="35" t="n">
        <v>0.91</v>
      </c>
      <c r="G10" s="35" t="n">
        <v>0.3715</v>
      </c>
      <c r="H10" s="42" t="n">
        <v>0.3126</v>
      </c>
      <c r="I10" s="35" t="n">
        <v>2.45</v>
      </c>
      <c r="J10" s="35" t="n">
        <v>0.3029</v>
      </c>
      <c r="K10" s="35" t="n">
        <v>2.65</v>
      </c>
      <c r="L10" s="16" t="inlineStr">
        <is>
          <t>https://pages.stern.nyu.edu/~adamodar/New_Home_Page/datafile/mktcaprisk.html</t>
        </is>
      </c>
      <c r="M10" s="17" t="n">
        <v>46027</v>
      </c>
    </row>
    <row r="11">
      <c r="A11" s="16" t="inlineStr">
        <is>
          <t>9th decile</t>
        </is>
      </c>
      <c r="B11" s="42" t="n">
        <v>389</v>
      </c>
      <c r="C11" s="42" t="n">
        <v>3958411.2</v>
      </c>
      <c r="D11" s="33" t="n">
        <v>0.0283</v>
      </c>
      <c r="E11" s="42" t="n">
        <v>0.1754</v>
      </c>
      <c r="F11" s="35" t="n">
        <v>0.88</v>
      </c>
      <c r="G11" s="35" t="n">
        <v>0.3873</v>
      </c>
      <c r="H11" s="42" t="n">
        <v>0.277</v>
      </c>
      <c r="I11" s="35" t="n">
        <v>2.28</v>
      </c>
      <c r="J11" s="35" t="n">
        <v>0.2651</v>
      </c>
      <c r="K11" s="35" t="n">
        <v>3.54</v>
      </c>
      <c r="L11" s="16" t="inlineStr">
        <is>
          <t>https://pages.stern.nyu.edu/~adamodar/New_Home_Page/datafile/mktcaprisk.html</t>
        </is>
      </c>
      <c r="M11" s="17" t="n">
        <v>46027</v>
      </c>
    </row>
    <row r="12">
      <c r="A12" s="16" t="inlineStr">
        <is>
          <t>Top decile</t>
        </is>
      </c>
      <c r="B12" s="42" t="n">
        <v>390</v>
      </c>
      <c r="C12" s="42" t="n">
        <v>53612895.3</v>
      </c>
      <c r="D12" s="33" t="n">
        <v>0.0254</v>
      </c>
      <c r="E12" s="42" t="n">
        <v>0.1362</v>
      </c>
      <c r="F12" s="35" t="n">
        <v>0.78</v>
      </c>
      <c r="G12" s="35" t="n">
        <v>0.4159</v>
      </c>
      <c r="H12" s="42" t="n">
        <v>0.2412</v>
      </c>
      <c r="I12" s="35" t="n">
        <v>1.88</v>
      </c>
      <c r="J12" s="35" t="n">
        <v>0.2286</v>
      </c>
      <c r="K12" s="35" t="n">
        <v>9.23</v>
      </c>
      <c r="L12" s="16" t="inlineStr">
        <is>
          <t>https://pages.stern.nyu.edu/~adamodar/New_Home_Page/datafile/mktcaprisk.html</t>
        </is>
      </c>
      <c r="M12" s="17" t="n">
        <v>46027</v>
      </c>
    </row>
    <row r="13">
      <c r="A13" s="16" t="inlineStr">
        <is>
          <t>All firms</t>
        </is>
      </c>
      <c r="B13" s="42" t="n">
        <v>3894</v>
      </c>
      <c r="C13" s="42" t="n">
        <v>60407197.4</v>
      </c>
      <c r="D13" s="33" t="n">
        <v>0.0355</v>
      </c>
      <c r="E13" s="42" t="n">
        <v>0.1146</v>
      </c>
      <c r="F13" s="35" t="n">
        <v>0.87</v>
      </c>
      <c r="G13" s="35" t="n">
        <v>0.2</v>
      </c>
      <c r="H13" s="42" t="n">
        <v>0.3973</v>
      </c>
      <c r="I13" s="35" t="n">
        <v>4.36</v>
      </c>
      <c r="J13" s="35" t="n">
        <v>0.4503</v>
      </c>
      <c r="K13" s="35" t="n">
        <v>6.5</v>
      </c>
      <c r="L13" s="16" t="inlineStr">
        <is>
          <t>https://pages.stern.nyu.edu/~adamodar/New_Home_Page/datafile/mktcaprisk.html</t>
        </is>
      </c>
      <c r="M13" s="17" t="n">
        <v>46027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5" customWidth="1" min="1" max="1"/>
    <col width="17" customWidth="1" min="2" max="2"/>
  </cols>
  <sheetData>
    <row r="1">
      <c r="A1" s="1" t="inlineStr">
        <is>
          <t>HazelRo WACC Damodaran</t>
        </is>
      </c>
      <c r="B1" s="2" t="n"/>
    </row>
    <row r="2">
      <c r="A2" s="3" t="inlineStr">
        <is>
          <t>Plantilla portal-friendly para estimar WACC con inputs minimos y calculo automatico con tablas Damodaran.</t>
        </is>
      </c>
      <c r="B2" s="2" t="n"/>
    </row>
    <row r="3">
      <c r="A3" s="2" t="n"/>
      <c r="B3" s="2" t="n"/>
    </row>
    <row r="4">
      <c r="A4" s="4" t="inlineStr">
        <is>
          <t>Como usarla</t>
        </is>
      </c>
      <c r="B4" s="2" t="n"/>
    </row>
    <row r="5">
      <c r="A5" s="2" t="inlineStr">
        <is>
          <t>1. En INPUT_EMPRESA selecciona pais, sector, alcance de betas, tipo de empresa y benchmark de tamano.</t>
        </is>
      </c>
      <c r="B5" s="2" t="n"/>
    </row>
    <row r="6">
      <c r="A6" s="2" t="inlineStr">
        <is>
          <t>2. En INPUT_BALANCE ingresa equity de mercado, deuda, caja, EBIT e interes.</t>
        </is>
      </c>
      <c r="B6" s="2" t="n"/>
    </row>
    <row r="7">
      <c r="A7" s="2" t="inlineStr">
        <is>
          <t>3. Todo lo demas se calcula automatico con datos base cargados del modelo.</t>
        </is>
      </c>
      <c r="B7" s="2" t="n"/>
    </row>
    <row r="8">
      <c r="A8" s="2" t="inlineStr">
        <is>
          <t>4. Usa DASHBOARD para leer el WACC final y CHECKS para detectar entradas incompletas.</t>
        </is>
      </c>
      <c r="B8" s="2" t="n"/>
    </row>
    <row r="9">
      <c r="A9" s="2" t="n"/>
      <c r="B9" s="2" t="n"/>
    </row>
    <row r="10">
      <c r="A10" s="2" t="n"/>
      <c r="B10" s="2" t="n"/>
    </row>
    <row r="11">
      <c r="A11" s="4" t="inlineStr">
        <is>
          <t>Convenciones</t>
        </is>
      </c>
      <c r="B11" s="2" t="n"/>
    </row>
    <row r="12">
      <c r="A12" s="2" t="inlineStr">
        <is>
          <t>Azul: input manual</t>
        </is>
      </c>
      <c r="B12" s="2" t="n"/>
    </row>
    <row r="13">
      <c r="A13" s="2" t="inlineStr">
        <is>
          <t>Verde: dato de mercado o benchmark</t>
        </is>
      </c>
      <c r="B13" s="2" t="n"/>
    </row>
    <row r="14">
      <c r="A14" s="2" t="inlineStr">
        <is>
          <t>Gris: texto y guia</t>
        </is>
      </c>
      <c r="B14" s="2" t="n"/>
    </row>
    <row r="15">
      <c r="A15" s="2" t="inlineStr">
        <is>
          <t>Rojo: alerta o chequeo fallido</t>
        </is>
      </c>
      <c r="B15" s="2" t="n"/>
    </row>
    <row r="16">
      <c r="A16" s="2" t="n"/>
      <c r="B16" s="2" t="n"/>
    </row>
    <row r="17">
      <c r="A17" s="2" t="inlineStr">
        <is>
          <t>Ultimo Treasury 10Y usado</t>
        </is>
      </c>
      <c r="B17" s="5">
        <f>MARKET_DATA!B3</f>
        <v/>
      </c>
    </row>
    <row r="18">
      <c r="A18" s="2" t="inlineStr">
        <is>
          <t>Fecha Treasury</t>
        </is>
      </c>
      <c r="B18" s="6">
        <f>MARKET_DATA!B4</f>
        <v/>
      </c>
    </row>
    <row r="19">
      <c r="A19" s="2" t="inlineStr">
        <is>
          <t>Cutoff del modelo</t>
        </is>
      </c>
      <c r="B19" s="6">
        <f>MARKET_DATA!B5</f>
        <v/>
      </c>
    </row>
    <row r="20">
      <c r="A20" s="2" t="n"/>
      <c r="B20" s="2" t="n"/>
    </row>
    <row r="21">
      <c r="A21" s="4" t="inlineStr">
        <is>
          <t>Metodologia clave</t>
        </is>
      </c>
      <c r="B21" s="2" t="n"/>
    </row>
    <row r="22">
      <c r="A22" s="2" t="inlineStr">
        <is>
          <t>Beta sin caja = Beta desapalancada / (1 - Caja/Firm Value).</t>
        </is>
      </c>
      <c r="B22" s="2" t="n"/>
    </row>
    <row r="23">
      <c r="A23" s="2" t="inlineStr">
        <is>
          <t>Beta reapalancada = Beta sin caja * (1 + (1 - tasa) * D/E).</t>
        </is>
      </c>
      <c r="B23" s="2" t="n"/>
    </row>
    <row r="24">
      <c r="A24" s="2" t="inlineStr">
        <is>
          <t>Ke = Rf + Beta * Mature ERP + CRP.</t>
        </is>
      </c>
      <c r="B24" s="2" t="n"/>
    </row>
    <row r="25">
      <c r="A25" s="2" t="inlineStr">
        <is>
          <t>Kd = Rf + Default spread pais + default spread Damodaran por cobertura.</t>
        </is>
      </c>
      <c r="B25" s="2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2" customWidth="1" min="1" max="1"/>
    <col width="51" customWidth="1" min="2" max="2"/>
    <col width="52" customWidth="1" min="3" max="3"/>
  </cols>
  <sheetData>
    <row r="1">
      <c r="A1" s="1" t="inlineStr">
        <is>
          <t>Control de auditoria del modelo</t>
        </is>
      </c>
      <c r="B1" s="2" t="n"/>
      <c r="C1" s="2" t="n"/>
    </row>
    <row r="2">
      <c r="A2" s="3" t="inlineStr">
        <is>
          <t>Esta hoja documenta version, estatus, alcance, dependencias y limitaciones visibles del workbook.</t>
        </is>
      </c>
      <c r="B2" s="2" t="n"/>
      <c r="C2" s="2" t="n"/>
    </row>
    <row r="3">
      <c r="A3" s="2" t="n"/>
      <c r="B3" s="2" t="n"/>
      <c r="C3" s="2" t="n"/>
    </row>
    <row r="4">
      <c r="A4" s="61" t="inlineStr">
        <is>
          <t>Ficha del modelo</t>
        </is>
      </c>
      <c r="B4" s="8" t="n"/>
      <c r="C4" s="8" t="n"/>
    </row>
    <row r="5">
      <c r="A5" s="9" t="inlineStr">
        <is>
          <t>ModelName</t>
        </is>
      </c>
      <c r="B5" s="10" t="inlineStr">
        <is>
          <t>HazelRo WACC Damodaran</t>
        </is>
      </c>
      <c r="C5" s="11" t="inlineStr">
        <is>
          <t>Nombre del modelo</t>
        </is>
      </c>
    </row>
    <row r="6">
      <c r="A6" s="9" t="inlineStr">
        <is>
          <t>Version</t>
        </is>
      </c>
      <c r="B6" s="10" t="inlineStr">
        <is>
          <t>v14</t>
        </is>
      </c>
      <c r="C6" s="11" t="inlineStr">
        <is>
          <t>Version visible para control</t>
        </is>
      </c>
    </row>
    <row r="7">
      <c r="A7" s="9" t="inlineStr">
        <is>
          <t>BuildDate</t>
        </is>
      </c>
      <c r="B7" s="12" t="n">
        <v>46110</v>
      </c>
      <c r="C7" s="11" t="inlineStr">
        <is>
          <t>Fecha de generacion del workbook</t>
        </is>
      </c>
    </row>
    <row r="8">
      <c r="A8" s="9" t="inlineStr">
        <is>
          <t>CutoffDate</t>
        </is>
      </c>
      <c r="B8" s="12">
        <f>MARKET_DATA!B5</f>
        <v/>
      </c>
      <c r="C8" s="11" t="inlineStr">
        <is>
          <t>Fecha de corte usada por el archivo</t>
        </is>
      </c>
    </row>
    <row r="9">
      <c r="A9" s="9" t="inlineStr">
        <is>
          <t>TreasuryDate_Used</t>
        </is>
      </c>
      <c r="B9" s="12">
        <f>MARKET_DATA!B4</f>
        <v/>
      </c>
      <c r="C9" s="11" t="inlineStr">
        <is>
          <t>Fecha efectiva del Treasury usado</t>
        </is>
      </c>
    </row>
    <row r="10">
      <c r="A10" s="9" t="inlineStr">
        <is>
          <t>ModelStatus</t>
        </is>
      </c>
      <c r="B10" s="13">
        <f>CHECKS!B2</f>
        <v/>
      </c>
      <c r="C10" s="11" t="inlineStr">
        <is>
          <t>Semaforo general del workbook</t>
        </is>
      </c>
    </row>
    <row r="11">
      <c r="A11" s="9" t="inlineStr">
        <is>
          <t>ReviewCount</t>
        </is>
      </c>
      <c r="B11" s="14">
        <f>CHECKS!B3</f>
        <v/>
      </c>
      <c r="C11" s="11" t="inlineStr">
        <is>
          <t>Numero de revisiones duras activas</t>
        </is>
      </c>
    </row>
    <row r="12">
      <c r="A12" s="9" t="inlineStr">
        <is>
          <t>WarningCount</t>
        </is>
      </c>
      <c r="B12" s="10">
        <f>CHECKS!B4</f>
        <v/>
      </c>
      <c r="C12" s="11" t="inlineStr">
        <is>
          <t>Numero de alertas activas</t>
        </is>
      </c>
    </row>
    <row r="13">
      <c r="A13" s="9" t="inlineStr">
        <is>
          <t>Owner</t>
        </is>
      </c>
      <c r="B13" s="10" t="inlineStr">
        <is>
          <t>HazelRo</t>
        </is>
      </c>
      <c r="C13" s="11" t="inlineStr">
        <is>
          <t>Responsable del template descargable</t>
        </is>
      </c>
    </row>
    <row r="14">
      <c r="A14" s="9" t="inlineStr">
        <is>
          <t>DynamicSourceDependency</t>
        </is>
      </c>
      <c r="B14" s="10" t="inlineStr">
        <is>
          <t>Treasury via STOCKHISTORY(^TNX)</t>
        </is>
      </c>
      <c r="C14" s="11" t="inlineStr">
        <is>
          <t>Dependencia dinamica visible del workbook</t>
        </is>
      </c>
    </row>
    <row r="15">
      <c r="A15" s="9" t="inlineStr">
        <is>
          <t>RawDataSheets</t>
        </is>
      </c>
      <c r="B15" s="10" t="inlineStr">
        <is>
          <t>Hidden</t>
        </is>
      </c>
      <c r="C15" s="11" t="inlineStr">
        <is>
          <t>Las hojas DATA_ quedan ocultas para evitar edicion accidental</t>
        </is>
      </c>
    </row>
    <row r="16">
      <c r="A16" s="9" t="inlineStr">
        <is>
          <t>FormulaProtection</t>
        </is>
      </c>
      <c r="B16" s="10" t="inlineStr">
        <is>
          <t>Disabled</t>
        </is>
      </c>
      <c r="C16" s="11" t="inlineStr">
        <is>
          <t>Workbook sin proteccion de hoja para evitar bloqueos de edicion</t>
        </is>
      </c>
    </row>
    <row r="17">
      <c r="A17" s="9" t="inlineStr">
        <is>
          <t>TaxOverrideActive</t>
        </is>
      </c>
      <c r="B17" s="14">
        <f>IF(INPUT_EMPRESA!B11&gt;0,"YES","NO")</f>
        <v/>
      </c>
      <c r="C17" s="11" t="inlineStr">
        <is>
          <t>Si se usa tasa marginal manual</t>
        </is>
      </c>
    </row>
    <row r="18">
      <c r="A18" s="9" t="inlineStr">
        <is>
          <t>TargetDE_OverrideActive</t>
        </is>
      </c>
      <c r="B18" s="14">
        <f>IF(INPUT_EMPRESA!B17&gt;0,"YES","NO")</f>
        <v/>
      </c>
      <c r="C18" s="11" t="inlineStr">
        <is>
          <t>Si se usa target D/E manual</t>
        </is>
      </c>
    </row>
    <row r="19">
      <c r="A19" s="9" t="inlineStr">
        <is>
          <t>BalanceInputsComplete</t>
        </is>
      </c>
      <c r="B19" s="14">
        <f>IF(COUNTBLANK(INPUT_BALANCE!B5:B9)=0,"YES","NO")</f>
        <v/>
      </c>
      <c r="C19" s="11" t="inlineStr">
        <is>
          <t>Si los inputs minimos de balance estan completos</t>
        </is>
      </c>
    </row>
    <row r="20">
      <c r="A20" s="2" t="n"/>
      <c r="B20" s="2" t="n"/>
      <c r="C20" s="2" t="n"/>
    </row>
    <row r="21">
      <c r="A21" s="2" t="n"/>
      <c r="B21" s="2" t="n"/>
      <c r="C21" s="2" t="n"/>
    </row>
    <row r="22">
      <c r="A22" s="61" t="inlineStr">
        <is>
          <t>Limitaciones y uso</t>
        </is>
      </c>
      <c r="B22" s="8" t="n"/>
      <c r="C22" s="8" t="n"/>
    </row>
    <row r="23">
      <c r="A23" s="2" t="inlineStr">
        <is>
          <t>1. La version publica no reemplaza juicio profesional ni validacion independiente.</t>
        </is>
      </c>
      <c r="B23" s="2" t="n"/>
      <c r="C23" s="2" t="n"/>
    </row>
    <row r="24">
      <c r="A24" s="2" t="inlineStr">
        <is>
          <t>2. Damodaran provee benchmarks sectoriales y spreads por cobertura; no sustituye informacion especifica del emisor.</t>
        </is>
      </c>
      <c r="B24" s="2" t="n"/>
      <c r="C24" s="2" t="n"/>
    </row>
    <row r="25">
      <c r="A25" s="2" t="inlineStr">
        <is>
          <t>3. Treasury se trae con STOCKHISTORY y por tanto depende del entorno de Excel del usuario.</t>
        </is>
      </c>
      <c r="B25" s="2" t="n"/>
      <c r="C25" s="2" t="n"/>
    </row>
    <row r="26">
      <c r="A26" s="2" t="inlineStr">
        <is>
          <t>4. Los inputs desbloqueados estan limitados a los estrictamente necesarios para el usuario final.</t>
        </is>
      </c>
      <c r="B26" s="2" t="n"/>
      <c r="C26" s="2" t="n"/>
    </row>
    <row r="27">
      <c r="A27" s="2" t="inlineStr">
        <is>
          <t>5. Si CHECKS marca REVIEW, el modelo no deberia usarse sin corregir entradas o supuestos.</t>
        </is>
      </c>
      <c r="B27" s="2" t="n"/>
      <c r="C27" s="2" t="n"/>
    </row>
  </sheetData>
  <mergeCells count="2">
    <mergeCell ref="A4:C4"/>
    <mergeCell ref="A22:C22"/>
  </mergeCells>
  <conditionalFormatting sqref="B10">
    <cfRule type="expression" priority="1" dxfId="0">
      <formula>$B10="NO USAR / REVISAR"</formula>
    </cfRule>
    <cfRule type="expression" priority="2" dxfId="1">
      <formula>$B10="USAR CON ALERTAS"</formula>
    </cfRule>
    <cfRule type="expression" priority="3" dxfId="2">
      <formula>$B10="UTILIZABLE"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10" customWidth="1" min="2" max="2"/>
    <col width="29" customWidth="1" min="3" max="3"/>
    <col width="10" customWidth="1" min="4" max="4"/>
    <col width="10" customWidth="1" min="5" max="5"/>
    <col width="34" customWidth="1" min="6" max="6"/>
  </cols>
  <sheetData>
    <row r="1">
      <c r="A1" s="1" t="inlineStr">
        <is>
          <t>Mapa de inputs editables</t>
        </is>
      </c>
      <c r="B1" s="2" t="n"/>
      <c r="C1" s="2" t="n"/>
      <c r="D1" s="2" t="n"/>
      <c r="E1" s="2" t="n"/>
      <c r="F1" s="2" t="n"/>
    </row>
    <row r="2">
      <c r="A2" s="3" t="inlineStr">
        <is>
          <t>Solo estas celdas visibles deben editarse en la version publica.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15" t="inlineStr">
        <is>
          <t>Sheet</t>
        </is>
      </c>
      <c r="B4" s="15" t="inlineStr">
        <is>
          <t>Cell</t>
        </is>
      </c>
      <c r="C4" s="15" t="inlineStr">
        <is>
          <t>Field</t>
        </is>
      </c>
      <c r="D4" s="15" t="inlineStr">
        <is>
          <t>Required</t>
        </is>
      </c>
      <c r="E4" s="15" t="inlineStr">
        <is>
          <t>Units</t>
        </is>
      </c>
      <c r="F4" s="15" t="inlineStr">
        <is>
          <t>What to enter</t>
        </is>
      </c>
    </row>
    <row r="5">
      <c r="A5" s="16" t="inlineStr">
        <is>
          <t>INPUT_EMPRESA</t>
        </is>
      </c>
      <c r="B5" s="16" t="inlineStr">
        <is>
          <t>B5</t>
        </is>
      </c>
      <c r="C5" s="16" t="inlineStr">
        <is>
          <t>CompanyName</t>
        </is>
      </c>
      <c r="D5" s="16" t="inlineStr">
        <is>
          <t>No</t>
        </is>
      </c>
      <c r="E5" s="16" t="inlineStr">
        <is>
          <t>Texto</t>
        </is>
      </c>
      <c r="F5" s="16" t="inlineStr">
        <is>
          <t>Nombre de la compania</t>
        </is>
      </c>
    </row>
    <row r="6">
      <c r="A6" s="16" t="inlineStr">
        <is>
          <t>INPUT_EMPRESA</t>
        </is>
      </c>
      <c r="B6" s="16" t="inlineStr">
        <is>
          <t>B6</t>
        </is>
      </c>
      <c r="C6" s="16" t="inlineStr">
        <is>
          <t>Country</t>
        </is>
      </c>
      <c r="D6" s="16" t="inlineStr">
        <is>
          <t>Si</t>
        </is>
      </c>
      <c r="E6" s="16" t="inlineStr">
        <is>
          <t>Lista</t>
        </is>
      </c>
      <c r="F6" s="16" t="inlineStr">
        <is>
          <t>Pais para CRP, spread soberano y tasa referencia</t>
        </is>
      </c>
    </row>
    <row r="7">
      <c r="A7" s="16" t="inlineStr">
        <is>
          <t>INPUT_EMPRESA</t>
        </is>
      </c>
      <c r="B7" s="16" t="inlineStr">
        <is>
          <t>B7</t>
        </is>
      </c>
      <c r="C7" s="16" t="inlineStr">
        <is>
          <t>Sector</t>
        </is>
      </c>
      <c r="D7" s="16" t="inlineStr">
        <is>
          <t>Si</t>
        </is>
      </c>
      <c r="E7" s="16" t="inlineStr">
        <is>
          <t>Lista</t>
        </is>
      </c>
      <c r="F7" s="16" t="inlineStr">
        <is>
          <t>Sector Damodaran para betas</t>
        </is>
      </c>
    </row>
    <row r="8">
      <c r="A8" s="16" t="inlineStr">
        <is>
          <t>INPUT_EMPRESA</t>
        </is>
      </c>
      <c r="B8" s="16" t="inlineStr">
        <is>
          <t>B8</t>
        </is>
      </c>
      <c r="C8" s="16" t="inlineStr">
        <is>
          <t>BetaScope</t>
        </is>
      </c>
      <c r="D8" s="16" t="inlineStr">
        <is>
          <t>Si</t>
        </is>
      </c>
      <c r="E8" s="16" t="inlineStr">
        <is>
          <t>Lista</t>
        </is>
      </c>
      <c r="F8" s="16" t="inlineStr">
        <is>
          <t>GLOBAL o US para el set de comparables</t>
        </is>
      </c>
    </row>
    <row r="9">
      <c r="A9" s="16" t="inlineStr">
        <is>
          <t>INPUT_EMPRESA</t>
        </is>
      </c>
      <c r="B9" s="16" t="inlineStr">
        <is>
          <t>B9</t>
        </is>
      </c>
      <c r="C9" s="16" t="inlineStr">
        <is>
          <t>CompanyType</t>
        </is>
      </c>
      <c r="D9" s="16" t="inlineStr">
        <is>
          <t>Si</t>
        </is>
      </c>
      <c r="E9" s="16" t="inlineStr">
        <is>
          <t>Lista</t>
        </is>
      </c>
      <c r="F9" s="16" t="inlineStr">
        <is>
          <t>NON_FINANCIAL o FINANCIAL</t>
        </is>
      </c>
    </row>
    <row r="10">
      <c r="A10" s="16" t="inlineStr">
        <is>
          <t>INPUT_EMPRESA</t>
        </is>
      </c>
      <c r="B10" s="16" t="inlineStr">
        <is>
          <t>B10</t>
        </is>
      </c>
      <c r="C10" s="16" t="inlineStr">
        <is>
          <t>SizeBenchmark</t>
        </is>
      </c>
      <c r="D10" s="16" t="inlineStr">
        <is>
          <t>Si</t>
        </is>
      </c>
      <c r="E10" s="16" t="inlineStr">
        <is>
          <t>Lista</t>
        </is>
      </c>
      <c r="F10" s="16" t="inlineStr">
        <is>
          <t>Clase de tamano Damodaran</t>
        </is>
      </c>
    </row>
    <row r="11">
      <c r="A11" s="16" t="inlineStr">
        <is>
          <t>INPUT_EMPRESA</t>
        </is>
      </c>
      <c r="B11" s="16" t="inlineStr">
        <is>
          <t>B11</t>
        </is>
      </c>
      <c r="C11" s="16" t="inlineStr">
        <is>
          <t>MarginalTaxRate_Optional</t>
        </is>
      </c>
      <c r="D11" s="16" t="inlineStr">
        <is>
          <t>No</t>
        </is>
      </c>
      <c r="E11" s="16" t="inlineStr">
        <is>
          <t>%</t>
        </is>
      </c>
      <c r="F11" s="16" t="inlineStr">
        <is>
          <t>Tasa marginal manual; en blanco usa tasa pais</t>
        </is>
      </c>
    </row>
    <row r="12">
      <c r="A12" s="16" t="inlineStr">
        <is>
          <t>INPUT_EMPRESA</t>
        </is>
      </c>
      <c r="B12" s="16" t="inlineStr">
        <is>
          <t>B17</t>
        </is>
      </c>
      <c r="C12" s="16" t="inlineStr">
        <is>
          <t>TargetD/E_Optional</t>
        </is>
      </c>
      <c r="D12" s="16" t="inlineStr">
        <is>
          <t>No</t>
        </is>
      </c>
      <c r="E12" s="16" t="inlineStr">
        <is>
          <t>x</t>
        </is>
      </c>
      <c r="F12" s="16" t="inlineStr">
        <is>
          <t>Target D/E manual; en blanco usa D/E observada</t>
        </is>
      </c>
    </row>
    <row r="13">
      <c r="A13" s="16" t="inlineStr">
        <is>
          <t>INPUT_BALANCE</t>
        </is>
      </c>
      <c r="B13" s="16" t="inlineStr">
        <is>
          <t>B5</t>
        </is>
      </c>
      <c r="C13" s="16" t="inlineStr">
        <is>
          <t>MarketValueEquity</t>
        </is>
      </c>
      <c r="D13" s="16" t="inlineStr">
        <is>
          <t>Si</t>
        </is>
      </c>
      <c r="E13" s="16" t="inlineStr">
        <is>
          <t>Moneda</t>
        </is>
      </c>
      <c r="F13" s="16" t="inlineStr">
        <is>
          <t>Valor de mercado del equity</t>
        </is>
      </c>
    </row>
    <row r="14">
      <c r="A14" s="16" t="inlineStr">
        <is>
          <t>INPUT_BALANCE</t>
        </is>
      </c>
      <c r="B14" s="16" t="inlineStr">
        <is>
          <t>B6</t>
        </is>
      </c>
      <c r="C14" s="16" t="inlineStr">
        <is>
          <t>TotalDebt</t>
        </is>
      </c>
      <c r="D14" s="16" t="inlineStr">
        <is>
          <t>Si</t>
        </is>
      </c>
      <c r="E14" s="16" t="inlineStr">
        <is>
          <t>Moneda</t>
        </is>
      </c>
      <c r="F14" s="16" t="inlineStr">
        <is>
          <t>Deuda financiera bruta</t>
        </is>
      </c>
    </row>
    <row r="15">
      <c r="A15" s="16" t="inlineStr">
        <is>
          <t>INPUT_BALANCE</t>
        </is>
      </c>
      <c r="B15" s="16" t="inlineStr">
        <is>
          <t>B7</t>
        </is>
      </c>
      <c r="C15" s="16" t="inlineStr">
        <is>
          <t>CashAndMarketableSecurities</t>
        </is>
      </c>
      <c r="D15" s="16" t="inlineStr">
        <is>
          <t>Si</t>
        </is>
      </c>
      <c r="E15" s="16" t="inlineStr">
        <is>
          <t>Moneda</t>
        </is>
      </c>
      <c r="F15" s="16" t="inlineStr">
        <is>
          <t>Caja y equivalentes</t>
        </is>
      </c>
    </row>
    <row r="16">
      <c r="A16" s="16" t="inlineStr">
        <is>
          <t>INPUT_BALANCE</t>
        </is>
      </c>
      <c r="B16" s="16" t="inlineStr">
        <is>
          <t>B8</t>
        </is>
      </c>
      <c r="C16" s="16" t="inlineStr">
        <is>
          <t>EBIT</t>
        </is>
      </c>
      <c r="D16" s="16" t="inlineStr">
        <is>
          <t>Si</t>
        </is>
      </c>
      <c r="E16" s="16" t="inlineStr">
        <is>
          <t>Moneda</t>
        </is>
      </c>
      <c r="F16" s="16" t="inlineStr">
        <is>
          <t>Operating income / EBIT</t>
        </is>
      </c>
    </row>
    <row r="17">
      <c r="A17" s="16" t="inlineStr">
        <is>
          <t>INPUT_BALANCE</t>
        </is>
      </c>
      <c r="B17" s="16" t="inlineStr">
        <is>
          <t>B9</t>
        </is>
      </c>
      <c r="C17" s="16" t="inlineStr">
        <is>
          <t>InterestExpense</t>
        </is>
      </c>
      <c r="D17" s="16" t="inlineStr">
        <is>
          <t>Si</t>
        </is>
      </c>
      <c r="E17" s="16" t="inlineStr">
        <is>
          <t>Moneda</t>
        </is>
      </c>
      <c r="F17" s="16" t="inlineStr">
        <is>
          <t>Gasto financiero anual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2" customWidth="1" min="2" max="2"/>
    <col width="19" customWidth="1" min="3" max="3"/>
    <col width="42" customWidth="1" min="4" max="4"/>
  </cols>
  <sheetData>
    <row r="1">
      <c r="A1" s="1" t="inlineStr">
        <is>
          <t>Changelog</t>
        </is>
      </c>
      <c r="B1" s="2" t="n"/>
      <c r="C1" s="2" t="n"/>
      <c r="D1" s="2" t="n"/>
    </row>
    <row r="2">
      <c r="A2" s="3" t="inlineStr">
        <is>
          <t>Registro simple de cambios del workbook.</t>
        </is>
      </c>
      <c r="B2" s="2" t="n"/>
      <c r="C2" s="2" t="n"/>
      <c r="D2" s="2" t="n"/>
    </row>
    <row r="3">
      <c r="A3" s="2" t="n"/>
      <c r="B3" s="2" t="n"/>
      <c r="C3" s="2" t="n"/>
      <c r="D3" s="2" t="n"/>
    </row>
    <row r="4">
      <c r="A4" s="15" t="inlineStr">
        <is>
          <t>Version</t>
        </is>
      </c>
      <c r="B4" s="15" t="inlineStr">
        <is>
          <t>Date</t>
        </is>
      </c>
      <c r="C4" s="15" t="inlineStr">
        <is>
          <t>Change</t>
        </is>
      </c>
      <c r="D4" s="15" t="inlineStr">
        <is>
          <t>Why it matters</t>
        </is>
      </c>
    </row>
    <row r="5">
      <c r="A5" s="16" t="inlineStr">
        <is>
          <t>v12</t>
        </is>
      </c>
      <c r="B5" s="17" t="n">
        <v>46110</v>
      </c>
      <c r="C5" s="16" t="inlineStr">
        <is>
          <t>Base legacy</t>
        </is>
      </c>
      <c r="D5" s="16" t="inlineStr">
        <is>
          <t>Modelo original con formulas mixtas y macros auxiliares</t>
        </is>
      </c>
    </row>
    <row r="6">
      <c r="A6" s="16" t="inlineStr">
        <is>
          <t>v13</t>
        </is>
      </c>
      <c r="B6" s="17" t="n">
        <v>46110</v>
      </c>
      <c r="C6" s="16" t="inlineStr">
        <is>
          <t>Damodaran rebuild</t>
        </is>
      </c>
      <c r="D6" s="16" t="inlineStr">
        <is>
          <t>Rearmado con cash-adjusted beta, CRP, spread por cobertura y dashboard</t>
        </is>
      </c>
    </row>
    <row r="7">
      <c r="A7" s="16" t="inlineStr">
        <is>
          <t>v14</t>
        </is>
      </c>
      <c r="B7" s="17" t="n">
        <v>46110</v>
      </c>
      <c r="C7" s="16" t="inlineStr">
        <is>
          <t>Audit hardening</t>
        </is>
      </c>
      <c r="D7" s="16" t="inlineStr">
        <is>
          <t>Checks mas duros, semaforo, control sheet, input map y proteccion de formulas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80"/>
  <sheetViews>
    <sheetView showGridLines="0" workbookViewId="0">
      <selection activeCell="A1" sqref="A1"/>
    </sheetView>
  </sheetViews>
  <sheetFormatPr baseColWidth="8" defaultRowHeight="15"/>
  <sheetData>
    <row r="1">
      <c r="A1" s="4" t="inlineStr">
        <is>
          <t>Countries</t>
        </is>
      </c>
      <c r="B1" s="4" t="inlineStr">
        <is>
          <t>Sectors_US</t>
        </is>
      </c>
      <c r="C1" s="4" t="inlineStr">
        <is>
          <t>Sectors_Global</t>
        </is>
      </c>
      <c r="D1" s="4" t="inlineStr">
        <is>
          <t>Sectors_All</t>
        </is>
      </c>
      <c r="E1" s="4" t="inlineStr">
        <is>
          <t>SizeClasses</t>
        </is>
      </c>
      <c r="F1" s="4" t="inlineStr">
        <is>
          <t>BetaScopes</t>
        </is>
      </c>
      <c r="G1" s="4" t="inlineStr">
        <is>
          <t>CompanyTypes</t>
        </is>
      </c>
      <c r="H1" s="4" t="inlineStr">
        <is>
          <t>TaxRateModes</t>
        </is>
      </c>
      <c r="I1" s="4" t="inlineStr">
        <is>
          <t>BetaMethods</t>
        </is>
      </c>
      <c r="J1" s="4" t="inlineStr">
        <is>
          <t>CapitalModes</t>
        </is>
      </c>
      <c r="K1" s="4" t="inlineStr">
        <is>
          <t>DebtModes</t>
        </is>
      </c>
      <c r="L1" s="4" t="inlineStr">
        <is>
          <t>YesNo</t>
        </is>
      </c>
    </row>
    <row r="2">
      <c r="A2" s="2" t="inlineStr">
        <is>
          <t>Abu Dhabi</t>
        </is>
      </c>
      <c r="B2" s="2" t="inlineStr">
        <is>
          <t>Advertising</t>
        </is>
      </c>
      <c r="C2" s="2" t="inlineStr">
        <is>
          <t>Advertising</t>
        </is>
      </c>
      <c r="D2" s="2" t="inlineStr">
        <is>
          <t>Advertising</t>
        </is>
      </c>
      <c r="E2" s="2" t="inlineStr">
        <is>
          <t>Bottom decile</t>
        </is>
      </c>
      <c r="F2" s="2" t="inlineStr">
        <is>
          <t>GLOBAL</t>
        </is>
      </c>
      <c r="G2" s="2" t="inlineStr">
        <is>
          <t>NON_FINANCIAL</t>
        </is>
      </c>
      <c r="H2" s="2" t="inlineStr">
        <is>
          <t>COUNTRY_DEFAULT</t>
        </is>
      </c>
      <c r="I2" s="2" t="inlineStr">
        <is>
          <t>SECTOR_CASH_ADJUSTED</t>
        </is>
      </c>
      <c r="J2" s="2" t="inlineStr">
        <is>
          <t>OBSERVED</t>
        </is>
      </c>
      <c r="K2" s="2" t="inlineStr">
        <is>
          <t>SYNTHETIC</t>
        </is>
      </c>
      <c r="L2" s="2" t="inlineStr">
        <is>
          <t>YES</t>
        </is>
      </c>
    </row>
    <row r="3">
      <c r="A3" s="2" t="inlineStr">
        <is>
          <t>Albania</t>
        </is>
      </c>
      <c r="B3" s="2" t="inlineStr">
        <is>
          <t>Aerospace/Defense</t>
        </is>
      </c>
      <c r="C3" s="2" t="inlineStr">
        <is>
          <t>Aerospace/Defense</t>
        </is>
      </c>
      <c r="D3" s="2" t="inlineStr">
        <is>
          <t>Aerospace/Defense</t>
        </is>
      </c>
      <c r="E3" s="2" t="inlineStr">
        <is>
          <t>2nd decile</t>
        </is>
      </c>
      <c r="F3" s="2" t="inlineStr">
        <is>
          <t>US</t>
        </is>
      </c>
      <c r="G3" s="2" t="inlineStr">
        <is>
          <t>FINANCIAL</t>
        </is>
      </c>
      <c r="H3" s="2" t="inlineStr">
        <is>
          <t>MANUAL</t>
        </is>
      </c>
      <c r="I3" s="2" t="inlineStr">
        <is>
          <t>SECTOR_UNLEVERED</t>
        </is>
      </c>
      <c r="J3" s="2" t="inlineStr">
        <is>
          <t>TARGET</t>
        </is>
      </c>
      <c r="K3" s="2" t="inlineStr">
        <is>
          <t>MANUAL</t>
        </is>
      </c>
      <c r="L3" s="2" t="inlineStr">
        <is>
          <t>NO</t>
        </is>
      </c>
    </row>
    <row r="4">
      <c r="A4" s="2" t="inlineStr">
        <is>
          <t>Algeria</t>
        </is>
      </c>
      <c r="B4" s="2" t="inlineStr">
        <is>
          <t>Air Transport</t>
        </is>
      </c>
      <c r="C4" s="2" t="inlineStr">
        <is>
          <t>Air Transport</t>
        </is>
      </c>
      <c r="D4" s="2" t="inlineStr">
        <is>
          <t>Air Transport</t>
        </is>
      </c>
      <c r="E4" s="2" t="inlineStr">
        <is>
          <t>3rd decile</t>
        </is>
      </c>
      <c r="F4" s="2" t="n"/>
      <c r="G4" s="2" t="n"/>
      <c r="H4" s="2" t="n"/>
      <c r="I4" s="2" t="inlineStr">
        <is>
          <t>MANUAL_REGRESSION</t>
        </is>
      </c>
      <c r="J4" s="2" t="n"/>
      <c r="K4" s="2" t="n"/>
      <c r="L4" s="2" t="n"/>
    </row>
    <row r="5">
      <c r="A5" s="2" t="inlineStr">
        <is>
          <t>Andorra (Principality of)</t>
        </is>
      </c>
      <c r="B5" s="2" t="inlineStr">
        <is>
          <t>Apparel</t>
        </is>
      </c>
      <c r="C5" s="2" t="inlineStr">
        <is>
          <t>Apparel</t>
        </is>
      </c>
      <c r="D5" s="2" t="inlineStr">
        <is>
          <t>Apparel</t>
        </is>
      </c>
      <c r="E5" s="2" t="inlineStr">
        <is>
          <t>4th decile</t>
        </is>
      </c>
      <c r="F5" s="2" t="n"/>
      <c r="G5" s="2" t="n"/>
      <c r="H5" s="2" t="n"/>
      <c r="I5" s="2" t="n"/>
      <c r="J5" s="2" t="n"/>
      <c r="K5" s="2" t="n"/>
      <c r="L5" s="2" t="n"/>
    </row>
    <row r="6">
      <c r="A6" s="2" t="inlineStr">
        <is>
          <t>Angola</t>
        </is>
      </c>
      <c r="B6" s="2" t="inlineStr">
        <is>
          <t>Auto &amp; Truck</t>
        </is>
      </c>
      <c r="C6" s="2" t="inlineStr">
        <is>
          <t>Auto &amp; Truck</t>
        </is>
      </c>
      <c r="D6" s="2" t="inlineStr">
        <is>
          <t>Auto &amp; Truck</t>
        </is>
      </c>
      <c r="E6" s="2" t="inlineStr">
        <is>
          <t>5th decile</t>
        </is>
      </c>
      <c r="F6" s="2" t="n"/>
      <c r="G6" s="2" t="n"/>
      <c r="H6" s="2" t="n"/>
      <c r="I6" s="2" t="n"/>
      <c r="J6" s="2" t="n"/>
      <c r="K6" s="2" t="n"/>
      <c r="L6" s="2" t="n"/>
    </row>
    <row r="7">
      <c r="A7" s="2" t="inlineStr">
        <is>
          <t>Argentina</t>
        </is>
      </c>
      <c r="B7" s="2" t="inlineStr">
        <is>
          <t>Auto Parts</t>
        </is>
      </c>
      <c r="C7" s="2" t="inlineStr">
        <is>
          <t>Auto Parts</t>
        </is>
      </c>
      <c r="D7" s="2" t="inlineStr">
        <is>
          <t>Auto Parts</t>
        </is>
      </c>
      <c r="E7" s="2" t="inlineStr">
        <is>
          <t>6th decile</t>
        </is>
      </c>
      <c r="F7" s="2" t="n"/>
      <c r="G7" s="2" t="n"/>
      <c r="H7" s="2" t="n"/>
      <c r="I7" s="2" t="n"/>
      <c r="J7" s="2" t="n"/>
      <c r="K7" s="2" t="n"/>
      <c r="L7" s="2" t="n"/>
    </row>
    <row r="8">
      <c r="A8" s="2" t="inlineStr">
        <is>
          <t>Armenia</t>
        </is>
      </c>
      <c r="B8" s="2" t="inlineStr">
        <is>
          <t>Bank (Money Center)</t>
        </is>
      </c>
      <c r="C8" s="2" t="inlineStr">
        <is>
          <t>Bank (Money Center)</t>
        </is>
      </c>
      <c r="D8" s="2" t="inlineStr">
        <is>
          <t>Bank (Money Center)</t>
        </is>
      </c>
      <c r="E8" s="2" t="inlineStr">
        <is>
          <t>7th decile</t>
        </is>
      </c>
      <c r="F8" s="2" t="n"/>
      <c r="G8" s="2" t="n"/>
      <c r="H8" s="2" t="n"/>
      <c r="I8" s="2" t="n"/>
      <c r="J8" s="2" t="n"/>
      <c r="K8" s="2" t="n"/>
      <c r="L8" s="2" t="n"/>
    </row>
    <row r="9">
      <c r="A9" s="2" t="inlineStr">
        <is>
          <t>Aruba</t>
        </is>
      </c>
      <c r="B9" s="2" t="inlineStr">
        <is>
          <t>Banks (Regional)</t>
        </is>
      </c>
      <c r="C9" s="2" t="inlineStr">
        <is>
          <t>Banks (Regional)</t>
        </is>
      </c>
      <c r="D9" s="2" t="inlineStr">
        <is>
          <t>Banks (Regional)</t>
        </is>
      </c>
      <c r="E9" s="2" t="inlineStr">
        <is>
          <t>8th decile</t>
        </is>
      </c>
      <c r="F9" s="2" t="n"/>
      <c r="G9" s="2" t="n"/>
      <c r="H9" s="2" t="n"/>
      <c r="I9" s="2" t="n"/>
      <c r="J9" s="2" t="n"/>
      <c r="K9" s="2" t="n"/>
      <c r="L9" s="2" t="n"/>
    </row>
    <row r="10">
      <c r="A10" s="2" t="inlineStr">
        <is>
          <t>Australia</t>
        </is>
      </c>
      <c r="B10" s="2" t="inlineStr">
        <is>
          <t>Beverage (Alcoholic)</t>
        </is>
      </c>
      <c r="C10" s="2" t="inlineStr">
        <is>
          <t>Beverage (Alcoholic)</t>
        </is>
      </c>
      <c r="D10" s="2" t="inlineStr">
        <is>
          <t>Beverage (Alcoholic)</t>
        </is>
      </c>
      <c r="E10" s="2" t="inlineStr">
        <is>
          <t>9th decile</t>
        </is>
      </c>
      <c r="F10" s="2" t="n"/>
      <c r="G10" s="2" t="n"/>
      <c r="H10" s="2" t="n"/>
      <c r="I10" s="2" t="n"/>
      <c r="J10" s="2" t="n"/>
      <c r="K10" s="2" t="n"/>
      <c r="L10" s="2" t="n"/>
    </row>
    <row r="11">
      <c r="A11" s="2" t="inlineStr">
        <is>
          <t>Austria</t>
        </is>
      </c>
      <c r="B11" s="2" t="inlineStr">
        <is>
          <t>Beverage (Soft)</t>
        </is>
      </c>
      <c r="C11" s="2" t="inlineStr">
        <is>
          <t>Beverage (Soft)</t>
        </is>
      </c>
      <c r="D11" s="2" t="inlineStr">
        <is>
          <t>Beverage (Soft)</t>
        </is>
      </c>
      <c r="E11" s="2" t="inlineStr">
        <is>
          <t>Top decile</t>
        </is>
      </c>
      <c r="F11" s="2" t="n"/>
      <c r="G11" s="2" t="n"/>
      <c r="H11" s="2" t="n"/>
      <c r="I11" s="2" t="n"/>
      <c r="J11" s="2" t="n"/>
      <c r="K11" s="2" t="n"/>
      <c r="L11" s="2" t="n"/>
    </row>
    <row r="12">
      <c r="A12" s="2" t="inlineStr">
        <is>
          <t>Azerbaijan</t>
        </is>
      </c>
      <c r="B12" s="2" t="inlineStr">
        <is>
          <t>Broadcasting</t>
        </is>
      </c>
      <c r="C12" s="2" t="inlineStr">
        <is>
          <t>Broadcasting</t>
        </is>
      </c>
      <c r="D12" s="2" t="inlineStr">
        <is>
          <t>Broadcasting</t>
        </is>
      </c>
      <c r="E12" s="2" t="inlineStr">
        <is>
          <t>All firms</t>
        </is>
      </c>
      <c r="F12" s="2" t="n"/>
      <c r="G12" s="2" t="n"/>
      <c r="H12" s="2" t="n"/>
      <c r="I12" s="2" t="n"/>
      <c r="J12" s="2" t="n"/>
      <c r="K12" s="2" t="n"/>
      <c r="L12" s="2" t="n"/>
    </row>
    <row r="13">
      <c r="A13" s="2" t="inlineStr">
        <is>
          <t>Bahamas</t>
        </is>
      </c>
      <c r="B13" s="2" t="inlineStr">
        <is>
          <t>Brokerage &amp; Investment Banking</t>
        </is>
      </c>
      <c r="C13" s="2" t="inlineStr">
        <is>
          <t>Brokerage &amp; Investment Banking</t>
        </is>
      </c>
      <c r="D13" s="2" t="inlineStr">
        <is>
          <t>Brokerage &amp; Investment Banking</t>
        </is>
      </c>
      <c r="E13" s="2" t="n"/>
      <c r="F13" s="2" t="n"/>
      <c r="G13" s="2" t="n"/>
      <c r="H13" s="2" t="n"/>
      <c r="I13" s="2" t="n"/>
      <c r="J13" s="2" t="n"/>
      <c r="K13" s="2" t="n"/>
      <c r="L13" s="2" t="n"/>
    </row>
    <row r="14">
      <c r="A14" s="2" t="inlineStr">
        <is>
          <t>Bahrain</t>
        </is>
      </c>
      <c r="B14" s="2" t="inlineStr">
        <is>
          <t>Building Materials</t>
        </is>
      </c>
      <c r="C14" s="2" t="inlineStr">
        <is>
          <t>Building Materials</t>
        </is>
      </c>
      <c r="D14" s="2" t="inlineStr">
        <is>
          <t>Building Materials</t>
        </is>
      </c>
      <c r="E14" s="2" t="n"/>
      <c r="F14" s="2" t="n"/>
      <c r="G14" s="2" t="n"/>
      <c r="H14" s="2" t="n"/>
      <c r="I14" s="2" t="n"/>
      <c r="J14" s="2" t="n"/>
      <c r="K14" s="2" t="n"/>
      <c r="L14" s="2" t="n"/>
    </row>
    <row r="15">
      <c r="A15" s="2" t="inlineStr">
        <is>
          <t>Bangladesh</t>
        </is>
      </c>
      <c r="B15" s="2" t="inlineStr">
        <is>
          <t>Business &amp; Consumer Services</t>
        </is>
      </c>
      <c r="C15" s="2" t="inlineStr">
        <is>
          <t>Business &amp; Consumer Services</t>
        </is>
      </c>
      <c r="D15" s="2" t="inlineStr">
        <is>
          <t>Business &amp; Consumer Services</t>
        </is>
      </c>
      <c r="E15" s="2" t="n"/>
      <c r="F15" s="2" t="n"/>
      <c r="G15" s="2" t="n"/>
      <c r="H15" s="2" t="n"/>
      <c r="I15" s="2" t="n"/>
      <c r="J15" s="2" t="n"/>
      <c r="K15" s="2" t="n"/>
      <c r="L15" s="2" t="n"/>
    </row>
    <row r="16">
      <c r="A16" s="2" t="inlineStr">
        <is>
          <t>Barbados</t>
        </is>
      </c>
      <c r="B16" s="2" t="inlineStr">
        <is>
          <t>Cable TV</t>
        </is>
      </c>
      <c r="C16" s="2" t="inlineStr">
        <is>
          <t>Cable TV</t>
        </is>
      </c>
      <c r="D16" s="2" t="inlineStr">
        <is>
          <t>Cable TV</t>
        </is>
      </c>
      <c r="E16" s="2" t="n"/>
      <c r="F16" s="2" t="n"/>
      <c r="G16" s="2" t="n"/>
      <c r="H16" s="2" t="n"/>
      <c r="I16" s="2" t="n"/>
      <c r="J16" s="2" t="n"/>
      <c r="K16" s="2" t="n"/>
      <c r="L16" s="2" t="n"/>
    </row>
    <row r="17">
      <c r="A17" s="2" t="inlineStr">
        <is>
          <t>Belarus</t>
        </is>
      </c>
      <c r="B17" s="2" t="inlineStr">
        <is>
          <t>Chemical (Basic)</t>
        </is>
      </c>
      <c r="C17" s="2" t="inlineStr">
        <is>
          <t>Chemical (Basic)</t>
        </is>
      </c>
      <c r="D17" s="2" t="inlineStr">
        <is>
          <t>Chemical (Basic)</t>
        </is>
      </c>
      <c r="E17" s="2" t="n"/>
      <c r="F17" s="2" t="n"/>
      <c r="G17" s="2" t="n"/>
      <c r="H17" s="2" t="n"/>
      <c r="I17" s="2" t="n"/>
      <c r="J17" s="2" t="n"/>
      <c r="K17" s="2" t="n"/>
      <c r="L17" s="2" t="n"/>
    </row>
    <row r="18">
      <c r="A18" s="2" t="inlineStr">
        <is>
          <t>Belgium</t>
        </is>
      </c>
      <c r="B18" s="2" t="inlineStr">
        <is>
          <t>Chemical (Diversified)</t>
        </is>
      </c>
      <c r="C18" s="2" t="inlineStr">
        <is>
          <t>Chemical (Diversified)</t>
        </is>
      </c>
      <c r="D18" s="2" t="inlineStr">
        <is>
          <t>Chemical (Diversified)</t>
        </is>
      </c>
      <c r="E18" s="2" t="n"/>
      <c r="F18" s="2" t="n"/>
      <c r="G18" s="2" t="n"/>
      <c r="H18" s="2" t="n"/>
      <c r="I18" s="2" t="n"/>
      <c r="J18" s="2" t="n"/>
      <c r="K18" s="2" t="n"/>
      <c r="L18" s="2" t="n"/>
    </row>
    <row r="19">
      <c r="A19" s="2" t="inlineStr">
        <is>
          <t>Belize</t>
        </is>
      </c>
      <c r="B19" s="2" t="inlineStr">
        <is>
          <t>Chemical (Specialty)</t>
        </is>
      </c>
      <c r="C19" s="2" t="inlineStr">
        <is>
          <t>Chemical (Specialty)</t>
        </is>
      </c>
      <c r="D19" s="2" t="inlineStr">
        <is>
          <t>Chemical (Specialty)</t>
        </is>
      </c>
      <c r="E19" s="2" t="n"/>
      <c r="F19" s="2" t="n"/>
      <c r="G19" s="2" t="n"/>
      <c r="H19" s="2" t="n"/>
      <c r="I19" s="2" t="n"/>
      <c r="J19" s="2" t="n"/>
      <c r="K19" s="2" t="n"/>
      <c r="L19" s="2" t="n"/>
    </row>
    <row r="20">
      <c r="A20" s="2" t="inlineStr">
        <is>
          <t>Benin</t>
        </is>
      </c>
      <c r="B20" s="2" t="inlineStr">
        <is>
          <t>Coal &amp; Related Energy</t>
        </is>
      </c>
      <c r="C20" s="2" t="inlineStr">
        <is>
          <t>Coal &amp; Related Energy</t>
        </is>
      </c>
      <c r="D20" s="2" t="inlineStr">
        <is>
          <t>Coal &amp; Related Energy</t>
        </is>
      </c>
      <c r="E20" s="2" t="n"/>
      <c r="F20" s="2" t="n"/>
      <c r="G20" s="2" t="n"/>
      <c r="H20" s="2" t="n"/>
      <c r="I20" s="2" t="n"/>
      <c r="J20" s="2" t="n"/>
      <c r="K20" s="2" t="n"/>
      <c r="L20" s="2" t="n"/>
    </row>
    <row r="21">
      <c r="A21" s="2" t="inlineStr">
        <is>
          <t>Bermuda</t>
        </is>
      </c>
      <c r="B21" s="2" t="inlineStr">
        <is>
          <t>Computer Services</t>
        </is>
      </c>
      <c r="C21" s="2" t="inlineStr">
        <is>
          <t>Computer Services</t>
        </is>
      </c>
      <c r="D21" s="2" t="inlineStr">
        <is>
          <t>Computer Services</t>
        </is>
      </c>
      <c r="E21" s="2" t="n"/>
      <c r="F21" s="2" t="n"/>
      <c r="G21" s="2" t="n"/>
      <c r="H21" s="2" t="n"/>
      <c r="I21" s="2" t="n"/>
      <c r="J21" s="2" t="n"/>
      <c r="K21" s="2" t="n"/>
      <c r="L21" s="2" t="n"/>
    </row>
    <row r="22">
      <c r="A22" s="2" t="inlineStr">
        <is>
          <t>Bolivia</t>
        </is>
      </c>
      <c r="B22" s="2" t="inlineStr">
        <is>
          <t>Computers/Peripherals</t>
        </is>
      </c>
      <c r="C22" s="2" t="inlineStr">
        <is>
          <t>Computers/Peripherals</t>
        </is>
      </c>
      <c r="D22" s="2" t="inlineStr">
        <is>
          <t>Computers/Peripherals</t>
        </is>
      </c>
      <c r="E22" s="2" t="n"/>
      <c r="F22" s="2" t="n"/>
      <c r="G22" s="2" t="n"/>
      <c r="H22" s="2" t="n"/>
      <c r="I22" s="2" t="n"/>
      <c r="J22" s="2" t="n"/>
      <c r="K22" s="2" t="n"/>
      <c r="L22" s="2" t="n"/>
    </row>
    <row r="23">
      <c r="A23" s="2" t="inlineStr">
        <is>
          <t>Bosnia and Herzegovina</t>
        </is>
      </c>
      <c r="B23" s="2" t="inlineStr">
        <is>
          <t>Construction Supplies</t>
        </is>
      </c>
      <c r="C23" s="2" t="inlineStr">
        <is>
          <t>Construction Supplies</t>
        </is>
      </c>
      <c r="D23" s="2" t="inlineStr">
        <is>
          <t>Construction Supplies</t>
        </is>
      </c>
      <c r="E23" s="2" t="n"/>
      <c r="F23" s="2" t="n"/>
      <c r="G23" s="2" t="n"/>
      <c r="H23" s="2" t="n"/>
      <c r="I23" s="2" t="n"/>
      <c r="J23" s="2" t="n"/>
      <c r="K23" s="2" t="n"/>
      <c r="L23" s="2" t="n"/>
    </row>
    <row r="24">
      <c r="A24" s="2" t="inlineStr">
        <is>
          <t>Botswana</t>
        </is>
      </c>
      <c r="B24" s="2" t="inlineStr">
        <is>
          <t>Diversified</t>
        </is>
      </c>
      <c r="C24" s="2" t="inlineStr">
        <is>
          <t>Diversified</t>
        </is>
      </c>
      <c r="D24" s="2" t="inlineStr">
        <is>
          <t>Diversified</t>
        </is>
      </c>
      <c r="E24" s="2" t="n"/>
      <c r="F24" s="2" t="n"/>
      <c r="G24" s="2" t="n"/>
      <c r="H24" s="2" t="n"/>
      <c r="I24" s="2" t="n"/>
      <c r="J24" s="2" t="n"/>
      <c r="K24" s="2" t="n"/>
      <c r="L24" s="2" t="n"/>
    </row>
    <row r="25">
      <c r="A25" s="2" t="inlineStr">
        <is>
          <t>Brazil</t>
        </is>
      </c>
      <c r="B25" s="2" t="inlineStr">
        <is>
          <t>Drugs (Biotechnology)</t>
        </is>
      </c>
      <c r="C25" s="2" t="inlineStr">
        <is>
          <t>Drugs (Biotechnology)</t>
        </is>
      </c>
      <c r="D25" s="2" t="inlineStr">
        <is>
          <t>Drugs (Biotechnology)</t>
        </is>
      </c>
      <c r="E25" s="2" t="n"/>
      <c r="F25" s="2" t="n"/>
      <c r="G25" s="2" t="n"/>
      <c r="H25" s="2" t="n"/>
      <c r="I25" s="2" t="n"/>
      <c r="J25" s="2" t="n"/>
      <c r="K25" s="2" t="n"/>
      <c r="L25" s="2" t="n"/>
    </row>
    <row r="26">
      <c r="A26" s="2" t="inlineStr">
        <is>
          <t>Brunei</t>
        </is>
      </c>
      <c r="B26" s="2" t="inlineStr">
        <is>
          <t>Drugs (Pharmaceutical)</t>
        </is>
      </c>
      <c r="C26" s="2" t="inlineStr">
        <is>
          <t>Drugs (Pharmaceutical)</t>
        </is>
      </c>
      <c r="D26" s="2" t="inlineStr">
        <is>
          <t>Drugs (Pharmaceutical)</t>
        </is>
      </c>
      <c r="E26" s="2" t="n"/>
      <c r="F26" s="2" t="n"/>
      <c r="G26" s="2" t="n"/>
      <c r="H26" s="2" t="n"/>
      <c r="I26" s="2" t="n"/>
      <c r="J26" s="2" t="n"/>
      <c r="K26" s="2" t="n"/>
      <c r="L26" s="2" t="n"/>
    </row>
    <row r="27">
      <c r="A27" s="2" t="inlineStr">
        <is>
          <t>Bulgaria</t>
        </is>
      </c>
      <c r="B27" s="2" t="inlineStr">
        <is>
          <t>Education</t>
        </is>
      </c>
      <c r="C27" s="2" t="inlineStr">
        <is>
          <t>Education</t>
        </is>
      </c>
      <c r="D27" s="2" t="inlineStr">
        <is>
          <t>Education</t>
        </is>
      </c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inlineStr">
        <is>
          <t>Burkina Faso</t>
        </is>
      </c>
      <c r="B28" s="2" t="inlineStr">
        <is>
          <t>Electrical Equipment</t>
        </is>
      </c>
      <c r="C28" s="2" t="inlineStr">
        <is>
          <t>Electrical Equipment</t>
        </is>
      </c>
      <c r="D28" s="2" t="inlineStr">
        <is>
          <t>Electrical Equipment</t>
        </is>
      </c>
      <c r="E28" s="2" t="n"/>
      <c r="F28" s="2" t="n"/>
      <c r="G28" s="2" t="n"/>
      <c r="H28" s="2" t="n"/>
      <c r="I28" s="2" t="n"/>
      <c r="J28" s="2" t="n"/>
      <c r="K28" s="2" t="n"/>
      <c r="L28" s="2" t="n"/>
    </row>
    <row r="29">
      <c r="A29" s="2" t="inlineStr">
        <is>
          <t>Cambodia</t>
        </is>
      </c>
      <c r="B29" s="2" t="inlineStr">
        <is>
          <t>Electronics (Consumer &amp; Office)</t>
        </is>
      </c>
      <c r="C29" s="2" t="inlineStr">
        <is>
          <t>Electronics (Consumer &amp; Office)</t>
        </is>
      </c>
      <c r="D29" s="2" t="inlineStr">
        <is>
          <t>Electronics (Consumer &amp; Office)</t>
        </is>
      </c>
      <c r="E29" s="2" t="n"/>
      <c r="F29" s="2" t="n"/>
      <c r="G29" s="2" t="n"/>
      <c r="H29" s="2" t="n"/>
      <c r="I29" s="2" t="n"/>
      <c r="J29" s="2" t="n"/>
      <c r="K29" s="2" t="n"/>
      <c r="L29" s="2" t="n"/>
    </row>
    <row r="30">
      <c r="A30" s="2" t="inlineStr">
        <is>
          <t>Cameroon</t>
        </is>
      </c>
      <c r="B30" s="2" t="inlineStr">
        <is>
          <t>Electronics (General)</t>
        </is>
      </c>
      <c r="C30" s="2" t="inlineStr">
        <is>
          <t>Electronics (General)</t>
        </is>
      </c>
      <c r="D30" s="2" t="inlineStr">
        <is>
          <t>Electronics (General)</t>
        </is>
      </c>
      <c r="E30" s="2" t="n"/>
      <c r="F30" s="2" t="n"/>
      <c r="G30" s="2" t="n"/>
      <c r="H30" s="2" t="n"/>
      <c r="I30" s="2" t="n"/>
      <c r="J30" s="2" t="n"/>
      <c r="K30" s="2" t="n"/>
      <c r="L30" s="2" t="n"/>
    </row>
    <row r="31">
      <c r="A31" s="2" t="inlineStr">
        <is>
          <t>Canada</t>
        </is>
      </c>
      <c r="B31" s="2" t="inlineStr">
        <is>
          <t>Engineering/Construction</t>
        </is>
      </c>
      <c r="C31" s="2" t="inlineStr">
        <is>
          <t>Engineering/Construction</t>
        </is>
      </c>
      <c r="D31" s="2" t="inlineStr">
        <is>
          <t>Engineering/Construction</t>
        </is>
      </c>
      <c r="E31" s="2" t="n"/>
      <c r="F31" s="2" t="n"/>
      <c r="G31" s="2" t="n"/>
      <c r="H31" s="2" t="n"/>
      <c r="I31" s="2" t="n"/>
      <c r="J31" s="2" t="n"/>
      <c r="K31" s="2" t="n"/>
      <c r="L31" s="2" t="n"/>
    </row>
    <row r="32">
      <c r="A32" s="2" t="inlineStr">
        <is>
          <t>Cape Verde</t>
        </is>
      </c>
      <c r="B32" s="2" t="inlineStr">
        <is>
          <t>Entertainment</t>
        </is>
      </c>
      <c r="C32" s="2" t="inlineStr">
        <is>
          <t>Entertainment</t>
        </is>
      </c>
      <c r="D32" s="2" t="inlineStr">
        <is>
          <t>Entertainment</t>
        </is>
      </c>
      <c r="E32" s="2" t="n"/>
      <c r="F32" s="2" t="n"/>
      <c r="G32" s="2" t="n"/>
      <c r="H32" s="2" t="n"/>
      <c r="I32" s="2" t="n"/>
      <c r="J32" s="2" t="n"/>
      <c r="K32" s="2" t="n"/>
      <c r="L32" s="2" t="n"/>
    </row>
    <row r="33">
      <c r="A33" s="2" t="inlineStr">
        <is>
          <t>Cayman Islands</t>
        </is>
      </c>
      <c r="B33" s="2" t="inlineStr">
        <is>
          <t>Environmental &amp; Waste Services</t>
        </is>
      </c>
      <c r="C33" s="2" t="inlineStr">
        <is>
          <t>Environmental &amp; Waste Services</t>
        </is>
      </c>
      <c r="D33" s="2" t="inlineStr">
        <is>
          <t>Environmental &amp; Waste Services</t>
        </is>
      </c>
      <c r="E33" s="2" t="n"/>
      <c r="F33" s="2" t="n"/>
      <c r="G33" s="2" t="n"/>
      <c r="H33" s="2" t="n"/>
      <c r="I33" s="2" t="n"/>
      <c r="J33" s="2" t="n"/>
      <c r="K33" s="2" t="n"/>
      <c r="L33" s="2" t="n"/>
    </row>
    <row r="34">
      <c r="A34" s="2" t="inlineStr">
        <is>
          <t>Chile</t>
        </is>
      </c>
      <c r="B34" s="2" t="inlineStr">
        <is>
          <t>Farming/Agriculture</t>
        </is>
      </c>
      <c r="C34" s="2" t="inlineStr">
        <is>
          <t>Farming/Agriculture</t>
        </is>
      </c>
      <c r="D34" s="2" t="inlineStr">
        <is>
          <t>Farming/Agriculture</t>
        </is>
      </c>
      <c r="E34" s="2" t="n"/>
      <c r="F34" s="2" t="n"/>
      <c r="G34" s="2" t="n"/>
      <c r="H34" s="2" t="n"/>
      <c r="I34" s="2" t="n"/>
      <c r="J34" s="2" t="n"/>
      <c r="K34" s="2" t="n"/>
      <c r="L34" s="2" t="n"/>
    </row>
    <row r="35">
      <c r="A35" s="2" t="inlineStr">
        <is>
          <t>China</t>
        </is>
      </c>
      <c r="B35" s="2" t="inlineStr">
        <is>
          <t>Financial Svcs. (Non-bank &amp; Insurance)</t>
        </is>
      </c>
      <c r="C35" s="2" t="inlineStr">
        <is>
          <t>Financial Svcs. (Non-bank &amp; Insurance)</t>
        </is>
      </c>
      <c r="D35" s="2" t="inlineStr">
        <is>
          <t>Financial Svcs. (Non-bank &amp; Insurance)</t>
        </is>
      </c>
      <c r="E35" s="2" t="n"/>
      <c r="F35" s="2" t="n"/>
      <c r="G35" s="2" t="n"/>
      <c r="H35" s="2" t="n"/>
      <c r="I35" s="2" t="n"/>
      <c r="J35" s="2" t="n"/>
      <c r="K35" s="2" t="n"/>
      <c r="L35" s="2" t="n"/>
    </row>
    <row r="36">
      <c r="A36" s="2" t="inlineStr">
        <is>
          <t>Colombia</t>
        </is>
      </c>
      <c r="B36" s="2" t="inlineStr">
        <is>
          <t>Food Processing</t>
        </is>
      </c>
      <c r="C36" s="2" t="inlineStr">
        <is>
          <t>Food Processing</t>
        </is>
      </c>
      <c r="D36" s="2" t="inlineStr">
        <is>
          <t>Food Processing</t>
        </is>
      </c>
      <c r="E36" s="2" t="n"/>
      <c r="F36" s="2" t="n"/>
      <c r="G36" s="2" t="n"/>
      <c r="H36" s="2" t="n"/>
      <c r="I36" s="2" t="n"/>
      <c r="J36" s="2" t="n"/>
      <c r="K36" s="2" t="n"/>
      <c r="L36" s="2" t="n"/>
    </row>
    <row r="37">
      <c r="A37" s="2" t="inlineStr">
        <is>
          <t>Congo (Democratic Republic of)</t>
        </is>
      </c>
      <c r="B37" s="2" t="inlineStr">
        <is>
          <t>Food Wholesalers</t>
        </is>
      </c>
      <c r="C37" s="2" t="inlineStr">
        <is>
          <t>Food Wholesalers</t>
        </is>
      </c>
      <c r="D37" s="2" t="inlineStr">
        <is>
          <t>Food Wholesalers</t>
        </is>
      </c>
      <c r="E37" s="2" t="n"/>
      <c r="F37" s="2" t="n"/>
      <c r="G37" s="2" t="n"/>
      <c r="H37" s="2" t="n"/>
      <c r="I37" s="2" t="n"/>
      <c r="J37" s="2" t="n"/>
      <c r="K37" s="2" t="n"/>
      <c r="L37" s="2" t="n"/>
    </row>
    <row r="38">
      <c r="A38" s="2" t="inlineStr">
        <is>
          <t>Congo (Republic of)</t>
        </is>
      </c>
      <c r="B38" s="2" t="inlineStr">
        <is>
          <t>Furn/Home Furnishings</t>
        </is>
      </c>
      <c r="C38" s="2" t="inlineStr">
        <is>
          <t>Furn/Home Furnishings</t>
        </is>
      </c>
      <c r="D38" s="2" t="inlineStr">
        <is>
          <t>Furn/Home Furnishings</t>
        </is>
      </c>
      <c r="E38" s="2" t="n"/>
      <c r="F38" s="2" t="n"/>
      <c r="G38" s="2" t="n"/>
      <c r="H38" s="2" t="n"/>
      <c r="I38" s="2" t="n"/>
      <c r="J38" s="2" t="n"/>
      <c r="K38" s="2" t="n"/>
      <c r="L38" s="2" t="n"/>
    </row>
    <row r="39">
      <c r="A39" s="2" t="inlineStr">
        <is>
          <t>Cook Islands</t>
        </is>
      </c>
      <c r="B39" s="2" t="inlineStr">
        <is>
          <t>Green &amp; Renewable Energy</t>
        </is>
      </c>
      <c r="C39" s="2" t="inlineStr">
        <is>
          <t>Green &amp; Renewable Energy</t>
        </is>
      </c>
      <c r="D39" s="2" t="inlineStr">
        <is>
          <t>Green &amp; Renewable Energy</t>
        </is>
      </c>
      <c r="E39" s="2" t="n"/>
      <c r="F39" s="2" t="n"/>
      <c r="G39" s="2" t="n"/>
      <c r="H39" s="2" t="n"/>
      <c r="I39" s="2" t="n"/>
      <c r="J39" s="2" t="n"/>
      <c r="K39" s="2" t="n"/>
      <c r="L39" s="2" t="n"/>
    </row>
    <row r="40">
      <c r="A40" s="2" t="inlineStr">
        <is>
          <t>Costa Rica</t>
        </is>
      </c>
      <c r="B40" s="2" t="inlineStr">
        <is>
          <t>Healthcare Products</t>
        </is>
      </c>
      <c r="C40" s="2" t="inlineStr">
        <is>
          <t>Healthcare Products</t>
        </is>
      </c>
      <c r="D40" s="2" t="inlineStr">
        <is>
          <t>Healthcare Products</t>
        </is>
      </c>
      <c r="E40" s="2" t="n"/>
      <c r="F40" s="2" t="n"/>
      <c r="G40" s="2" t="n"/>
      <c r="H40" s="2" t="n"/>
      <c r="I40" s="2" t="n"/>
      <c r="J40" s="2" t="n"/>
      <c r="K40" s="2" t="n"/>
      <c r="L40" s="2" t="n"/>
    </row>
    <row r="41">
      <c r="A41" s="2" t="inlineStr">
        <is>
          <t>Croatia</t>
        </is>
      </c>
      <c r="B41" s="2" t="inlineStr">
        <is>
          <t>Healthcare Support Services</t>
        </is>
      </c>
      <c r="C41" s="2" t="inlineStr">
        <is>
          <t>Healthcare Support Services</t>
        </is>
      </c>
      <c r="D41" s="2" t="inlineStr">
        <is>
          <t>Healthcare Support Services</t>
        </is>
      </c>
      <c r="E41" s="2" t="n"/>
      <c r="F41" s="2" t="n"/>
      <c r="G41" s="2" t="n"/>
      <c r="H41" s="2" t="n"/>
      <c r="I41" s="2" t="n"/>
      <c r="J41" s="2" t="n"/>
      <c r="K41" s="2" t="n"/>
      <c r="L41" s="2" t="n"/>
    </row>
    <row r="42">
      <c r="A42" s="2" t="inlineStr">
        <is>
          <t>Cuba</t>
        </is>
      </c>
      <c r="B42" s="2" t="inlineStr">
        <is>
          <t>Heathcare Information and Technology</t>
        </is>
      </c>
      <c r="C42" s="2" t="inlineStr">
        <is>
          <t>Heathcare Information and Technology</t>
        </is>
      </c>
      <c r="D42" s="2" t="inlineStr">
        <is>
          <t>Heathcare Information and Technology</t>
        </is>
      </c>
      <c r="E42" s="2" t="n"/>
      <c r="F42" s="2" t="n"/>
      <c r="G42" s="2" t="n"/>
      <c r="H42" s="2" t="n"/>
      <c r="I42" s="2" t="n"/>
      <c r="J42" s="2" t="n"/>
      <c r="K42" s="2" t="n"/>
      <c r="L42" s="2" t="n"/>
    </row>
    <row r="43">
      <c r="A43" s="2" t="inlineStr">
        <is>
          <t>Curacao</t>
        </is>
      </c>
      <c r="B43" s="2" t="inlineStr">
        <is>
          <t>Homebuilding</t>
        </is>
      </c>
      <c r="C43" s="2" t="inlineStr">
        <is>
          <t>Homebuilding</t>
        </is>
      </c>
      <c r="D43" s="2" t="inlineStr">
        <is>
          <t>Homebuilding</t>
        </is>
      </c>
      <c r="E43" s="2" t="n"/>
      <c r="F43" s="2" t="n"/>
      <c r="G43" s="2" t="n"/>
      <c r="H43" s="2" t="n"/>
      <c r="I43" s="2" t="n"/>
      <c r="J43" s="2" t="n"/>
      <c r="K43" s="2" t="n"/>
      <c r="L43" s="2" t="n"/>
    </row>
    <row r="44">
      <c r="A44" s="2" t="inlineStr">
        <is>
          <t>Cyprus</t>
        </is>
      </c>
      <c r="B44" s="2" t="inlineStr">
        <is>
          <t>Hospitals/Healthcare Facilities</t>
        </is>
      </c>
      <c r="C44" s="2" t="inlineStr">
        <is>
          <t>Hospitals/Healthcare Facilities</t>
        </is>
      </c>
      <c r="D44" s="2" t="inlineStr">
        <is>
          <t>Hospitals/Healthcare Facilities</t>
        </is>
      </c>
      <c r="E44" s="2" t="n"/>
      <c r="F44" s="2" t="n"/>
      <c r="G44" s="2" t="n"/>
      <c r="H44" s="2" t="n"/>
      <c r="I44" s="2" t="n"/>
      <c r="J44" s="2" t="n"/>
      <c r="K44" s="2" t="n"/>
      <c r="L44" s="2" t="n"/>
    </row>
    <row r="45">
      <c r="A45" s="2" t="inlineStr">
        <is>
          <t>Czech Republic</t>
        </is>
      </c>
      <c r="B45" s="2" t="inlineStr">
        <is>
          <t>Hotel/Gaming</t>
        </is>
      </c>
      <c r="C45" s="2" t="inlineStr">
        <is>
          <t>Hotel/Gaming</t>
        </is>
      </c>
      <c r="D45" s="2" t="inlineStr">
        <is>
          <t>Hotel/Gaming</t>
        </is>
      </c>
      <c r="E45" s="2" t="n"/>
      <c r="F45" s="2" t="n"/>
      <c r="G45" s="2" t="n"/>
      <c r="H45" s="2" t="n"/>
      <c r="I45" s="2" t="n"/>
      <c r="J45" s="2" t="n"/>
      <c r="K45" s="2" t="n"/>
      <c r="L45" s="2" t="n"/>
    </row>
    <row r="46">
      <c r="A46" s="2" t="inlineStr">
        <is>
          <t>Côte d'Ivoire</t>
        </is>
      </c>
      <c r="B46" s="2" t="inlineStr">
        <is>
          <t>Household Products</t>
        </is>
      </c>
      <c r="C46" s="2" t="inlineStr">
        <is>
          <t>Household Products</t>
        </is>
      </c>
      <c r="D46" s="2" t="inlineStr">
        <is>
          <t>Household Products</t>
        </is>
      </c>
      <c r="E46" s="2" t="n"/>
      <c r="F46" s="2" t="n"/>
      <c r="G46" s="2" t="n"/>
      <c r="H46" s="2" t="n"/>
      <c r="I46" s="2" t="n"/>
      <c r="J46" s="2" t="n"/>
      <c r="K46" s="2" t="n"/>
      <c r="L46" s="2" t="n"/>
    </row>
    <row r="47">
      <c r="A47" s="2" t="inlineStr">
        <is>
          <t>Denmark</t>
        </is>
      </c>
      <c r="B47" s="2" t="inlineStr">
        <is>
          <t>Information Services</t>
        </is>
      </c>
      <c r="C47" s="2" t="inlineStr">
        <is>
          <t>Information Services</t>
        </is>
      </c>
      <c r="D47" s="2" t="inlineStr">
        <is>
          <t>Information Services</t>
        </is>
      </c>
      <c r="E47" s="2" t="n"/>
      <c r="F47" s="2" t="n"/>
      <c r="G47" s="2" t="n"/>
      <c r="H47" s="2" t="n"/>
      <c r="I47" s="2" t="n"/>
      <c r="J47" s="2" t="n"/>
      <c r="K47" s="2" t="n"/>
      <c r="L47" s="2" t="n"/>
    </row>
    <row r="48">
      <c r="A48" s="2" t="inlineStr">
        <is>
          <t>Dominican Republic</t>
        </is>
      </c>
      <c r="B48" s="2" t="inlineStr">
        <is>
          <t>Insurance (General)</t>
        </is>
      </c>
      <c r="C48" s="2" t="inlineStr">
        <is>
          <t>Insurance (General)</t>
        </is>
      </c>
      <c r="D48" s="2" t="inlineStr">
        <is>
          <t>Insurance (General)</t>
        </is>
      </c>
      <c r="E48" s="2" t="n"/>
      <c r="F48" s="2" t="n"/>
      <c r="G48" s="2" t="n"/>
      <c r="H48" s="2" t="n"/>
      <c r="I48" s="2" t="n"/>
      <c r="J48" s="2" t="n"/>
      <c r="K48" s="2" t="n"/>
      <c r="L48" s="2" t="n"/>
    </row>
    <row r="49">
      <c r="A49" s="2" t="inlineStr">
        <is>
          <t>Ecuador</t>
        </is>
      </c>
      <c r="B49" s="2" t="inlineStr">
        <is>
          <t>Insurance (Life)</t>
        </is>
      </c>
      <c r="C49" s="2" t="inlineStr">
        <is>
          <t>Insurance (Life)</t>
        </is>
      </c>
      <c r="D49" s="2" t="inlineStr">
        <is>
          <t>Insurance (Life)</t>
        </is>
      </c>
      <c r="E49" s="2" t="n"/>
      <c r="F49" s="2" t="n"/>
      <c r="G49" s="2" t="n"/>
      <c r="H49" s="2" t="n"/>
      <c r="I49" s="2" t="n"/>
      <c r="J49" s="2" t="n"/>
      <c r="K49" s="2" t="n"/>
      <c r="L49" s="2" t="n"/>
    </row>
    <row r="50">
      <c r="A50" s="2" t="inlineStr">
        <is>
          <t>Egypt</t>
        </is>
      </c>
      <c r="B50" s="2" t="inlineStr">
        <is>
          <t>Insurance (Prop/Cas.)</t>
        </is>
      </c>
      <c r="C50" s="2" t="inlineStr">
        <is>
          <t>Insurance (Prop/Cas.)</t>
        </is>
      </c>
      <c r="D50" s="2" t="inlineStr">
        <is>
          <t>Insurance (Prop/Cas.)</t>
        </is>
      </c>
      <c r="E50" s="2" t="n"/>
      <c r="F50" s="2" t="n"/>
      <c r="G50" s="2" t="n"/>
      <c r="H50" s="2" t="n"/>
      <c r="I50" s="2" t="n"/>
      <c r="J50" s="2" t="n"/>
      <c r="K50" s="2" t="n"/>
      <c r="L50" s="2" t="n"/>
    </row>
    <row r="51">
      <c r="A51" s="2" t="inlineStr">
        <is>
          <t>El Salvador</t>
        </is>
      </c>
      <c r="B51" s="2" t="inlineStr">
        <is>
          <t>Investments &amp; Asset Management</t>
        </is>
      </c>
      <c r="C51" s="2" t="inlineStr">
        <is>
          <t>Investments &amp; Asset Management</t>
        </is>
      </c>
      <c r="D51" s="2" t="inlineStr">
        <is>
          <t>Investments &amp; Asset Management</t>
        </is>
      </c>
      <c r="E51" s="2" t="n"/>
      <c r="F51" s="2" t="n"/>
      <c r="G51" s="2" t="n"/>
      <c r="H51" s="2" t="n"/>
      <c r="I51" s="2" t="n"/>
      <c r="J51" s="2" t="n"/>
      <c r="K51" s="2" t="n"/>
      <c r="L51" s="2" t="n"/>
    </row>
    <row r="52">
      <c r="A52" s="2" t="inlineStr">
        <is>
          <t>Estonia</t>
        </is>
      </c>
      <c r="B52" s="2" t="inlineStr">
        <is>
          <t>Machinery</t>
        </is>
      </c>
      <c r="C52" s="2" t="inlineStr">
        <is>
          <t>Machinery</t>
        </is>
      </c>
      <c r="D52" s="2" t="inlineStr">
        <is>
          <t>Machinery</t>
        </is>
      </c>
      <c r="E52" s="2" t="n"/>
      <c r="F52" s="2" t="n"/>
      <c r="G52" s="2" t="n"/>
      <c r="H52" s="2" t="n"/>
      <c r="I52" s="2" t="n"/>
      <c r="J52" s="2" t="n"/>
      <c r="K52" s="2" t="n"/>
      <c r="L52" s="2" t="n"/>
    </row>
    <row r="53">
      <c r="A53" s="2" t="inlineStr">
        <is>
          <t>Ethiopia</t>
        </is>
      </c>
      <c r="B53" s="2" t="inlineStr">
        <is>
          <t>Metals &amp; Mining</t>
        </is>
      </c>
      <c r="C53" s="2" t="inlineStr">
        <is>
          <t>Metals &amp; Mining</t>
        </is>
      </c>
      <c r="D53" s="2" t="inlineStr">
        <is>
          <t>Metals &amp; Mining</t>
        </is>
      </c>
      <c r="E53" s="2" t="n"/>
      <c r="F53" s="2" t="n"/>
      <c r="G53" s="2" t="n"/>
      <c r="H53" s="2" t="n"/>
      <c r="I53" s="2" t="n"/>
      <c r="J53" s="2" t="n"/>
      <c r="K53" s="2" t="n"/>
      <c r="L53" s="2" t="n"/>
    </row>
    <row r="54">
      <c r="A54" s="2" t="inlineStr">
        <is>
          <t>Fiji</t>
        </is>
      </c>
      <c r="B54" s="2" t="inlineStr">
        <is>
          <t>Office Equipment &amp; Services</t>
        </is>
      </c>
      <c r="C54" s="2" t="inlineStr">
        <is>
          <t>Office Equipment &amp; Services</t>
        </is>
      </c>
      <c r="D54" s="2" t="inlineStr">
        <is>
          <t>Office Equipment &amp; Services</t>
        </is>
      </c>
      <c r="E54" s="2" t="n"/>
      <c r="F54" s="2" t="n"/>
      <c r="G54" s="2" t="n"/>
      <c r="H54" s="2" t="n"/>
      <c r="I54" s="2" t="n"/>
      <c r="J54" s="2" t="n"/>
      <c r="K54" s="2" t="n"/>
      <c r="L54" s="2" t="n"/>
    </row>
    <row r="55">
      <c r="A55" s="2" t="inlineStr">
        <is>
          <t>Finland</t>
        </is>
      </c>
      <c r="B55" s="2" t="inlineStr">
        <is>
          <t>Oil/Gas (Integrated)</t>
        </is>
      </c>
      <c r="C55" s="2" t="inlineStr">
        <is>
          <t>Oil/Gas (Integrated)</t>
        </is>
      </c>
      <c r="D55" s="2" t="inlineStr">
        <is>
          <t>Oil/Gas (Integrated)</t>
        </is>
      </c>
      <c r="E55" s="2" t="n"/>
      <c r="F55" s="2" t="n"/>
      <c r="G55" s="2" t="n"/>
      <c r="H55" s="2" t="n"/>
      <c r="I55" s="2" t="n"/>
      <c r="J55" s="2" t="n"/>
      <c r="K55" s="2" t="n"/>
      <c r="L55" s="2" t="n"/>
    </row>
    <row r="56">
      <c r="A56" s="2" t="inlineStr">
        <is>
          <t>France</t>
        </is>
      </c>
      <c r="B56" s="2" t="inlineStr">
        <is>
          <t>Oil/Gas (Production and Exploration)</t>
        </is>
      </c>
      <c r="C56" s="2" t="inlineStr">
        <is>
          <t>Oil/Gas (Production and Exploration)</t>
        </is>
      </c>
      <c r="D56" s="2" t="inlineStr">
        <is>
          <t>Oil/Gas (Production and Exploration)</t>
        </is>
      </c>
      <c r="E56" s="2" t="n"/>
      <c r="F56" s="2" t="n"/>
      <c r="G56" s="2" t="n"/>
      <c r="H56" s="2" t="n"/>
      <c r="I56" s="2" t="n"/>
      <c r="J56" s="2" t="n"/>
      <c r="K56" s="2" t="n"/>
      <c r="L56" s="2" t="n"/>
    </row>
    <row r="57">
      <c r="A57" s="2" t="inlineStr">
        <is>
          <t>Frontier Markets (no sovereign ratings)</t>
        </is>
      </c>
      <c r="B57" s="2" t="inlineStr">
        <is>
          <t>Oil/Gas Distribution</t>
        </is>
      </c>
      <c r="C57" s="2" t="inlineStr">
        <is>
          <t>Oil/Gas Distribution</t>
        </is>
      </c>
      <c r="D57" s="2" t="inlineStr">
        <is>
          <t>Oil/Gas Distribution</t>
        </is>
      </c>
      <c r="E57" s="2" t="n"/>
      <c r="F57" s="2" t="n"/>
      <c r="G57" s="2" t="n"/>
      <c r="H57" s="2" t="n"/>
      <c r="I57" s="2" t="n"/>
      <c r="J57" s="2" t="n"/>
      <c r="K57" s="2" t="n"/>
      <c r="L57" s="2" t="n"/>
    </row>
    <row r="58">
      <c r="A58" s="2" t="inlineStr">
        <is>
          <t>Gabon</t>
        </is>
      </c>
      <c r="B58" s="2" t="inlineStr">
        <is>
          <t>Oilfield Svcs/Equip.</t>
        </is>
      </c>
      <c r="C58" s="2" t="inlineStr">
        <is>
          <t>Oilfield Svcs/Equip.</t>
        </is>
      </c>
      <c r="D58" s="2" t="inlineStr">
        <is>
          <t>Oilfield Svcs/Equip.</t>
        </is>
      </c>
      <c r="E58" s="2" t="n"/>
      <c r="F58" s="2" t="n"/>
      <c r="G58" s="2" t="n"/>
      <c r="H58" s="2" t="n"/>
      <c r="I58" s="2" t="n"/>
      <c r="J58" s="2" t="n"/>
      <c r="K58" s="2" t="n"/>
      <c r="L58" s="2" t="n"/>
    </row>
    <row r="59">
      <c r="A59" s="2" t="inlineStr">
        <is>
          <t>Gambia</t>
        </is>
      </c>
      <c r="B59" s="2" t="inlineStr">
        <is>
          <t>Packaging &amp; Container</t>
        </is>
      </c>
      <c r="C59" s="2" t="inlineStr">
        <is>
          <t>Packaging &amp; Container</t>
        </is>
      </c>
      <c r="D59" s="2" t="inlineStr">
        <is>
          <t>Packaging &amp; Container</t>
        </is>
      </c>
      <c r="E59" s="2" t="n"/>
      <c r="F59" s="2" t="n"/>
      <c r="G59" s="2" t="n"/>
      <c r="H59" s="2" t="n"/>
      <c r="I59" s="2" t="n"/>
      <c r="J59" s="2" t="n"/>
      <c r="K59" s="2" t="n"/>
      <c r="L59" s="2" t="n"/>
    </row>
    <row r="60">
      <c r="A60" s="2" t="inlineStr">
        <is>
          <t>Georgia</t>
        </is>
      </c>
      <c r="B60" s="2" t="inlineStr">
        <is>
          <t>Paper/Forest Products</t>
        </is>
      </c>
      <c r="C60" s="2" t="inlineStr">
        <is>
          <t>Paper/Forest Products</t>
        </is>
      </c>
      <c r="D60" s="2" t="inlineStr">
        <is>
          <t>Paper/Forest Products</t>
        </is>
      </c>
      <c r="E60" s="2" t="n"/>
      <c r="F60" s="2" t="n"/>
      <c r="G60" s="2" t="n"/>
      <c r="H60" s="2" t="n"/>
      <c r="I60" s="2" t="n"/>
      <c r="J60" s="2" t="n"/>
      <c r="K60" s="2" t="n"/>
      <c r="L60" s="2" t="n"/>
    </row>
    <row r="61">
      <c r="A61" s="2" t="inlineStr">
        <is>
          <t>Germany</t>
        </is>
      </c>
      <c r="B61" s="2" t="inlineStr">
        <is>
          <t>Power</t>
        </is>
      </c>
      <c r="C61" s="2" t="inlineStr">
        <is>
          <t>Power</t>
        </is>
      </c>
      <c r="D61" s="2" t="inlineStr">
        <is>
          <t>Power</t>
        </is>
      </c>
      <c r="E61" s="2" t="n"/>
      <c r="F61" s="2" t="n"/>
      <c r="G61" s="2" t="n"/>
      <c r="H61" s="2" t="n"/>
      <c r="I61" s="2" t="n"/>
      <c r="J61" s="2" t="n"/>
      <c r="K61" s="2" t="n"/>
      <c r="L61" s="2" t="n"/>
    </row>
    <row r="62">
      <c r="A62" s="2" t="inlineStr">
        <is>
          <t>Ghana</t>
        </is>
      </c>
      <c r="B62" s="2" t="inlineStr">
        <is>
          <t>Precious Metals</t>
        </is>
      </c>
      <c r="C62" s="2" t="inlineStr">
        <is>
          <t>Precious Metals</t>
        </is>
      </c>
      <c r="D62" s="2" t="inlineStr">
        <is>
          <t>Precious Metals</t>
        </is>
      </c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2" t="inlineStr">
        <is>
          <t>Greece</t>
        </is>
      </c>
      <c r="B63" s="2" t="inlineStr">
        <is>
          <t>Publishing &amp; Newspapers</t>
        </is>
      </c>
      <c r="C63" s="2" t="inlineStr">
        <is>
          <t>Publishing &amp; Newspapers</t>
        </is>
      </c>
      <c r="D63" s="2" t="inlineStr">
        <is>
          <t>Publishing &amp; Newspapers</t>
        </is>
      </c>
      <c r="E63" s="2" t="n"/>
      <c r="F63" s="2" t="n"/>
      <c r="G63" s="2" t="n"/>
      <c r="H63" s="2" t="n"/>
      <c r="I63" s="2" t="n"/>
      <c r="J63" s="2" t="n"/>
      <c r="K63" s="2" t="n"/>
      <c r="L63" s="2" t="n"/>
    </row>
    <row r="64">
      <c r="A64" s="2" t="inlineStr">
        <is>
          <t>Guatemala</t>
        </is>
      </c>
      <c r="B64" s="2" t="inlineStr">
        <is>
          <t>R.E.I.T.</t>
        </is>
      </c>
      <c r="C64" s="2" t="inlineStr">
        <is>
          <t>R.E.I.T.</t>
        </is>
      </c>
      <c r="D64" s="2" t="inlineStr">
        <is>
          <t>R.E.I.T.</t>
        </is>
      </c>
      <c r="E64" s="2" t="n"/>
      <c r="F64" s="2" t="n"/>
      <c r="G64" s="2" t="n"/>
      <c r="H64" s="2" t="n"/>
      <c r="I64" s="2" t="n"/>
      <c r="J64" s="2" t="n"/>
      <c r="K64" s="2" t="n"/>
      <c r="L64" s="2" t="n"/>
    </row>
    <row r="65">
      <c r="A65" s="2" t="inlineStr">
        <is>
          <t>Guernsey (States of)</t>
        </is>
      </c>
      <c r="B65" s="2" t="inlineStr">
        <is>
          <t>Real Estate (Development)</t>
        </is>
      </c>
      <c r="C65" s="2" t="inlineStr">
        <is>
          <t>Real Estate (Development)</t>
        </is>
      </c>
      <c r="D65" s="2" t="inlineStr">
        <is>
          <t>Real Estate (Development)</t>
        </is>
      </c>
      <c r="E65" s="2" t="n"/>
      <c r="F65" s="2" t="n"/>
      <c r="G65" s="2" t="n"/>
      <c r="H65" s="2" t="n"/>
      <c r="I65" s="2" t="n"/>
      <c r="J65" s="2" t="n"/>
      <c r="K65" s="2" t="n"/>
      <c r="L65" s="2" t="n"/>
    </row>
    <row r="66">
      <c r="A66" s="2" t="inlineStr">
        <is>
          <t>Guinea</t>
        </is>
      </c>
      <c r="B66" s="2" t="inlineStr">
        <is>
          <t>Real Estate (General/Diversified)</t>
        </is>
      </c>
      <c r="C66" s="2" t="inlineStr">
        <is>
          <t>Real Estate (General/Diversified)</t>
        </is>
      </c>
      <c r="D66" s="2" t="inlineStr">
        <is>
          <t>Real Estate (General/Diversified)</t>
        </is>
      </c>
      <c r="E66" s="2" t="n"/>
      <c r="F66" s="2" t="n"/>
      <c r="G66" s="2" t="n"/>
      <c r="H66" s="2" t="n"/>
      <c r="I66" s="2" t="n"/>
      <c r="J66" s="2" t="n"/>
      <c r="K66" s="2" t="n"/>
      <c r="L66" s="2" t="n"/>
    </row>
    <row r="67">
      <c r="A67" s="2" t="inlineStr">
        <is>
          <t>Guinea-Bissau</t>
        </is>
      </c>
      <c r="B67" s="2" t="inlineStr">
        <is>
          <t>Real Estate (Operations &amp; Services)</t>
        </is>
      </c>
      <c r="C67" s="2" t="inlineStr">
        <is>
          <t>Real Estate (Operations &amp; Services)</t>
        </is>
      </c>
      <c r="D67" s="2" t="inlineStr">
        <is>
          <t>Real Estate (Operations &amp; Services)</t>
        </is>
      </c>
      <c r="E67" s="2" t="n"/>
      <c r="F67" s="2" t="n"/>
      <c r="G67" s="2" t="n"/>
      <c r="H67" s="2" t="n"/>
      <c r="I67" s="2" t="n"/>
      <c r="J67" s="2" t="n"/>
      <c r="K67" s="2" t="n"/>
      <c r="L67" s="2" t="n"/>
    </row>
    <row r="68">
      <c r="A68" s="2" t="inlineStr">
        <is>
          <t>Guyana</t>
        </is>
      </c>
      <c r="B68" s="2" t="inlineStr">
        <is>
          <t>Recreation</t>
        </is>
      </c>
      <c r="C68" s="2" t="inlineStr">
        <is>
          <t>Recreation</t>
        </is>
      </c>
      <c r="D68" s="2" t="inlineStr">
        <is>
          <t>Recreation</t>
        </is>
      </c>
      <c r="E68" s="2" t="n"/>
      <c r="F68" s="2" t="n"/>
      <c r="G68" s="2" t="n"/>
      <c r="H68" s="2" t="n"/>
      <c r="I68" s="2" t="n"/>
      <c r="J68" s="2" t="n"/>
      <c r="K68" s="2" t="n"/>
      <c r="L68" s="2" t="n"/>
    </row>
    <row r="69">
      <c r="A69" s="2" t="inlineStr">
        <is>
          <t>Haiti</t>
        </is>
      </c>
      <c r="B69" s="2" t="inlineStr">
        <is>
          <t>Reinsurance</t>
        </is>
      </c>
      <c r="C69" s="2" t="inlineStr">
        <is>
          <t>Reinsurance</t>
        </is>
      </c>
      <c r="D69" s="2" t="inlineStr">
        <is>
          <t>Reinsurance</t>
        </is>
      </c>
      <c r="E69" s="2" t="n"/>
      <c r="F69" s="2" t="n"/>
      <c r="G69" s="2" t="n"/>
      <c r="H69" s="2" t="n"/>
      <c r="I69" s="2" t="n"/>
      <c r="J69" s="2" t="n"/>
      <c r="K69" s="2" t="n"/>
      <c r="L69" s="2" t="n"/>
    </row>
    <row r="70">
      <c r="A70" s="2" t="inlineStr">
        <is>
          <t>Honduras</t>
        </is>
      </c>
      <c r="B70" s="2" t="inlineStr">
        <is>
          <t>Restaurant/Dining</t>
        </is>
      </c>
      <c r="C70" s="2" t="inlineStr">
        <is>
          <t>Restaurant/Dining</t>
        </is>
      </c>
      <c r="D70" s="2" t="inlineStr">
        <is>
          <t>Restaurant/Dining</t>
        </is>
      </c>
      <c r="E70" s="2" t="n"/>
      <c r="F70" s="2" t="n"/>
      <c r="G70" s="2" t="n"/>
      <c r="H70" s="2" t="n"/>
      <c r="I70" s="2" t="n"/>
      <c r="J70" s="2" t="n"/>
      <c r="K70" s="2" t="n"/>
      <c r="L70" s="2" t="n"/>
    </row>
    <row r="71">
      <c r="A71" s="2" t="inlineStr">
        <is>
          <t>Hong Kong</t>
        </is>
      </c>
      <c r="B71" s="2" t="inlineStr">
        <is>
          <t>Retail (Automotive)</t>
        </is>
      </c>
      <c r="C71" s="2" t="inlineStr">
        <is>
          <t>Retail (Automotive)</t>
        </is>
      </c>
      <c r="D71" s="2" t="inlineStr">
        <is>
          <t>Retail (Automotive)</t>
        </is>
      </c>
      <c r="E71" s="2" t="n"/>
      <c r="F71" s="2" t="n"/>
      <c r="G71" s="2" t="n"/>
      <c r="H71" s="2" t="n"/>
      <c r="I71" s="2" t="n"/>
      <c r="J71" s="2" t="n"/>
      <c r="K71" s="2" t="n"/>
      <c r="L71" s="2" t="n"/>
    </row>
    <row r="72">
      <c r="A72" s="2" t="inlineStr">
        <is>
          <t>Hungary</t>
        </is>
      </c>
      <c r="B72" s="2" t="inlineStr">
        <is>
          <t>Retail (Building Supply)</t>
        </is>
      </c>
      <c r="C72" s="2" t="inlineStr">
        <is>
          <t>Retail (Building Supply)</t>
        </is>
      </c>
      <c r="D72" s="2" t="inlineStr">
        <is>
          <t>Retail (Building Supply)</t>
        </is>
      </c>
      <c r="E72" s="2" t="n"/>
      <c r="F72" s="2" t="n"/>
      <c r="G72" s="2" t="n"/>
      <c r="H72" s="2" t="n"/>
      <c r="I72" s="2" t="n"/>
      <c r="J72" s="2" t="n"/>
      <c r="K72" s="2" t="n"/>
      <c r="L72" s="2" t="n"/>
    </row>
    <row r="73">
      <c r="A73" s="2" t="inlineStr">
        <is>
          <t>Iceland</t>
        </is>
      </c>
      <c r="B73" s="2" t="inlineStr">
        <is>
          <t>Retail (Distributors)</t>
        </is>
      </c>
      <c r="C73" s="2" t="inlineStr">
        <is>
          <t>Retail (Distributors)</t>
        </is>
      </c>
      <c r="D73" s="2" t="inlineStr">
        <is>
          <t>Retail (Distributors)</t>
        </is>
      </c>
      <c r="E73" s="2" t="n"/>
      <c r="F73" s="2" t="n"/>
      <c r="G73" s="2" t="n"/>
      <c r="H73" s="2" t="n"/>
      <c r="I73" s="2" t="n"/>
      <c r="J73" s="2" t="n"/>
      <c r="K73" s="2" t="n"/>
      <c r="L73" s="2" t="n"/>
    </row>
    <row r="74">
      <c r="A74" s="2" t="inlineStr">
        <is>
          <t>India</t>
        </is>
      </c>
      <c r="B74" s="2" t="inlineStr">
        <is>
          <t>Retail (General)</t>
        </is>
      </c>
      <c r="C74" s="2" t="inlineStr">
        <is>
          <t>Retail (General)</t>
        </is>
      </c>
      <c r="D74" s="2" t="inlineStr">
        <is>
          <t>Retail (General)</t>
        </is>
      </c>
      <c r="E74" s="2" t="n"/>
      <c r="F74" s="2" t="n"/>
      <c r="G74" s="2" t="n"/>
      <c r="H74" s="2" t="n"/>
      <c r="I74" s="2" t="n"/>
      <c r="J74" s="2" t="n"/>
      <c r="K74" s="2" t="n"/>
      <c r="L74" s="2" t="n"/>
    </row>
    <row r="75">
      <c r="A75" s="2" t="inlineStr">
        <is>
          <t>Indonesia</t>
        </is>
      </c>
      <c r="B75" s="2" t="inlineStr">
        <is>
          <t>Retail (Grocery and Food)</t>
        </is>
      </c>
      <c r="C75" s="2" t="inlineStr">
        <is>
          <t>Retail (Grocery and Food)</t>
        </is>
      </c>
      <c r="D75" s="2" t="inlineStr">
        <is>
          <t>Retail (Grocery and Food)</t>
        </is>
      </c>
      <c r="E75" s="2" t="n"/>
      <c r="F75" s="2" t="n"/>
      <c r="G75" s="2" t="n"/>
      <c r="H75" s="2" t="n"/>
      <c r="I75" s="2" t="n"/>
      <c r="J75" s="2" t="n"/>
      <c r="K75" s="2" t="n"/>
      <c r="L75" s="2" t="n"/>
    </row>
    <row r="76">
      <c r="A76" s="2" t="inlineStr">
        <is>
          <t>Iran</t>
        </is>
      </c>
      <c r="B76" s="2" t="inlineStr">
        <is>
          <t>Retail (REITs)</t>
        </is>
      </c>
      <c r="C76" s="2" t="inlineStr">
        <is>
          <t>Retail (REITs)</t>
        </is>
      </c>
      <c r="D76" s="2" t="inlineStr">
        <is>
          <t>Retail (REITs)</t>
        </is>
      </c>
      <c r="E76" s="2" t="n"/>
      <c r="F76" s="2" t="n"/>
      <c r="G76" s="2" t="n"/>
      <c r="H76" s="2" t="n"/>
      <c r="I76" s="2" t="n"/>
      <c r="J76" s="2" t="n"/>
      <c r="K76" s="2" t="n"/>
      <c r="L76" s="2" t="n"/>
    </row>
    <row r="77">
      <c r="A77" s="2" t="inlineStr">
        <is>
          <t>Iraq</t>
        </is>
      </c>
      <c r="B77" s="2" t="inlineStr">
        <is>
          <t>Retail (Special Lines)</t>
        </is>
      </c>
      <c r="C77" s="2" t="inlineStr">
        <is>
          <t>Retail (Special Lines)</t>
        </is>
      </c>
      <c r="D77" s="2" t="inlineStr">
        <is>
          <t>Retail (Special Lines)</t>
        </is>
      </c>
      <c r="E77" s="2" t="n"/>
      <c r="F77" s="2" t="n"/>
      <c r="G77" s="2" t="n"/>
      <c r="H77" s="2" t="n"/>
      <c r="I77" s="2" t="n"/>
      <c r="J77" s="2" t="n"/>
      <c r="K77" s="2" t="n"/>
      <c r="L77" s="2" t="n"/>
    </row>
    <row r="78">
      <c r="A78" s="2" t="inlineStr">
        <is>
          <t>Ireland</t>
        </is>
      </c>
      <c r="B78" s="2" t="inlineStr">
        <is>
          <t>Rubber&amp; Tires</t>
        </is>
      </c>
      <c r="C78" s="2" t="inlineStr">
        <is>
          <t>Rubber&amp; Tires</t>
        </is>
      </c>
      <c r="D78" s="2" t="inlineStr">
        <is>
          <t>Rubber&amp; Tires</t>
        </is>
      </c>
      <c r="E78" s="2" t="n"/>
      <c r="F78" s="2" t="n"/>
      <c r="G78" s="2" t="n"/>
      <c r="H78" s="2" t="n"/>
      <c r="I78" s="2" t="n"/>
      <c r="J78" s="2" t="n"/>
      <c r="K78" s="2" t="n"/>
      <c r="L78" s="2" t="n"/>
    </row>
    <row r="79">
      <c r="A79" s="2" t="inlineStr">
        <is>
          <t>Isle of Man</t>
        </is>
      </c>
      <c r="B79" s="2" t="inlineStr">
        <is>
          <t>Semiconductor</t>
        </is>
      </c>
      <c r="C79" s="2" t="inlineStr">
        <is>
          <t>Semiconductor</t>
        </is>
      </c>
      <c r="D79" s="2" t="inlineStr">
        <is>
          <t>Semiconductor</t>
        </is>
      </c>
      <c r="E79" s="2" t="n"/>
      <c r="F79" s="2" t="n"/>
      <c r="G79" s="2" t="n"/>
      <c r="H79" s="2" t="n"/>
      <c r="I79" s="2" t="n"/>
      <c r="J79" s="2" t="n"/>
      <c r="K79" s="2" t="n"/>
      <c r="L79" s="2" t="n"/>
    </row>
    <row r="80">
      <c r="A80" s="2" t="inlineStr">
        <is>
          <t>Israel</t>
        </is>
      </c>
      <c r="B80" s="2" t="inlineStr">
        <is>
          <t>Semiconductor Equip</t>
        </is>
      </c>
      <c r="C80" s="2" t="inlineStr">
        <is>
          <t>Semiconductor Equip</t>
        </is>
      </c>
      <c r="D80" s="2" t="inlineStr">
        <is>
          <t>Semiconductor Equip</t>
        </is>
      </c>
      <c r="E80" s="2" t="n"/>
      <c r="F80" s="2" t="n"/>
      <c r="G80" s="2" t="n"/>
      <c r="H80" s="2" t="n"/>
      <c r="I80" s="2" t="n"/>
      <c r="J80" s="2" t="n"/>
      <c r="K80" s="2" t="n"/>
      <c r="L80" s="2" t="n"/>
    </row>
    <row r="81">
      <c r="A81" s="2" t="inlineStr">
        <is>
          <t>Italy</t>
        </is>
      </c>
      <c r="B81" s="2" t="inlineStr">
        <is>
          <t>Shipbuilding &amp; Marine</t>
        </is>
      </c>
      <c r="C81" s="2" t="inlineStr">
        <is>
          <t>Shipbuilding &amp; Marine</t>
        </is>
      </c>
      <c r="D81" s="2" t="inlineStr">
        <is>
          <t>Shipbuilding &amp; Marine</t>
        </is>
      </c>
      <c r="E81" s="2" t="n"/>
      <c r="F81" s="2" t="n"/>
      <c r="G81" s="2" t="n"/>
      <c r="H81" s="2" t="n"/>
      <c r="I81" s="2" t="n"/>
      <c r="J81" s="2" t="n"/>
      <c r="K81" s="2" t="n"/>
      <c r="L81" s="2" t="n"/>
    </row>
    <row r="82">
      <c r="A82" s="2" t="inlineStr">
        <is>
          <t>Jamaica</t>
        </is>
      </c>
      <c r="B82" s="2" t="inlineStr">
        <is>
          <t>Shoe</t>
        </is>
      </c>
      <c r="C82" s="2" t="inlineStr">
        <is>
          <t>Shoe</t>
        </is>
      </c>
      <c r="D82" s="2" t="inlineStr">
        <is>
          <t>Shoe</t>
        </is>
      </c>
      <c r="E82" s="2" t="n"/>
      <c r="F82" s="2" t="n"/>
      <c r="G82" s="2" t="n"/>
      <c r="H82" s="2" t="n"/>
      <c r="I82" s="2" t="n"/>
      <c r="J82" s="2" t="n"/>
      <c r="K82" s="2" t="n"/>
      <c r="L82" s="2" t="n"/>
    </row>
    <row r="83">
      <c r="A83" s="2" t="inlineStr">
        <is>
          <t>Japan</t>
        </is>
      </c>
      <c r="B83" s="2" t="inlineStr">
        <is>
          <t>Software (Entertainment)</t>
        </is>
      </c>
      <c r="C83" s="2" t="inlineStr">
        <is>
          <t>Software (Entertainment)</t>
        </is>
      </c>
      <c r="D83" s="2" t="inlineStr">
        <is>
          <t>Software (Entertainment)</t>
        </is>
      </c>
      <c r="E83" s="2" t="n"/>
      <c r="F83" s="2" t="n"/>
      <c r="G83" s="2" t="n"/>
      <c r="H83" s="2" t="n"/>
      <c r="I83" s="2" t="n"/>
      <c r="J83" s="2" t="n"/>
      <c r="K83" s="2" t="n"/>
      <c r="L83" s="2" t="n"/>
    </row>
    <row r="84">
      <c r="A84" s="2" t="inlineStr">
        <is>
          <t>Jersey (States of)</t>
        </is>
      </c>
      <c r="B84" s="2" t="inlineStr">
        <is>
          <t>Software (Internet)</t>
        </is>
      </c>
      <c r="C84" s="2" t="inlineStr">
        <is>
          <t>Software (Internet)</t>
        </is>
      </c>
      <c r="D84" s="2" t="inlineStr">
        <is>
          <t>Software (Internet)</t>
        </is>
      </c>
      <c r="E84" s="2" t="n"/>
      <c r="F84" s="2" t="n"/>
      <c r="G84" s="2" t="n"/>
      <c r="H84" s="2" t="n"/>
      <c r="I84" s="2" t="n"/>
      <c r="J84" s="2" t="n"/>
      <c r="K84" s="2" t="n"/>
      <c r="L84" s="2" t="n"/>
    </row>
    <row r="85">
      <c r="A85" s="2" t="inlineStr">
        <is>
          <t>Jordan</t>
        </is>
      </c>
      <c r="B85" s="2" t="inlineStr">
        <is>
          <t>Software (System &amp; Application)</t>
        </is>
      </c>
      <c r="C85" s="2" t="inlineStr">
        <is>
          <t>Software (System &amp; Application)</t>
        </is>
      </c>
      <c r="D85" s="2" t="inlineStr">
        <is>
          <t>Software (System &amp; Application)</t>
        </is>
      </c>
      <c r="E85" s="2" t="n"/>
      <c r="F85" s="2" t="n"/>
      <c r="G85" s="2" t="n"/>
      <c r="H85" s="2" t="n"/>
      <c r="I85" s="2" t="n"/>
      <c r="J85" s="2" t="n"/>
      <c r="K85" s="2" t="n"/>
      <c r="L85" s="2" t="n"/>
    </row>
    <row r="86">
      <c r="A86" s="2" t="inlineStr">
        <is>
          <t>Kazakhstan</t>
        </is>
      </c>
      <c r="B86" s="2" t="inlineStr">
        <is>
          <t>Steel</t>
        </is>
      </c>
      <c r="C86" s="2" t="inlineStr">
        <is>
          <t>Steel</t>
        </is>
      </c>
      <c r="D86" s="2" t="inlineStr">
        <is>
          <t>Steel</t>
        </is>
      </c>
      <c r="E86" s="2" t="n"/>
      <c r="F86" s="2" t="n"/>
      <c r="G86" s="2" t="n"/>
      <c r="H86" s="2" t="n"/>
      <c r="I86" s="2" t="n"/>
      <c r="J86" s="2" t="n"/>
      <c r="K86" s="2" t="n"/>
      <c r="L86" s="2" t="n"/>
    </row>
    <row r="87">
      <c r="A87" s="2" t="inlineStr">
        <is>
          <t>Kenya</t>
        </is>
      </c>
      <c r="B87" s="2" t="inlineStr">
        <is>
          <t>Telecom (Wireless)</t>
        </is>
      </c>
      <c r="C87" s="2" t="inlineStr">
        <is>
          <t>Telecom (Wireless)</t>
        </is>
      </c>
      <c r="D87" s="2" t="inlineStr">
        <is>
          <t>Telecom (Wireless)</t>
        </is>
      </c>
      <c r="E87" s="2" t="n"/>
      <c r="F87" s="2" t="n"/>
      <c r="G87" s="2" t="n"/>
      <c r="H87" s="2" t="n"/>
      <c r="I87" s="2" t="n"/>
      <c r="J87" s="2" t="n"/>
      <c r="K87" s="2" t="n"/>
      <c r="L87" s="2" t="n"/>
    </row>
    <row r="88">
      <c r="A88" s="2" t="inlineStr">
        <is>
          <t>Korea</t>
        </is>
      </c>
      <c r="B88" s="2" t="inlineStr">
        <is>
          <t>Telecom. Equipment</t>
        </is>
      </c>
      <c r="C88" s="2" t="inlineStr">
        <is>
          <t>Telecom. Equipment</t>
        </is>
      </c>
      <c r="D88" s="2" t="inlineStr">
        <is>
          <t>Telecom. Equipment</t>
        </is>
      </c>
      <c r="E88" s="2" t="n"/>
      <c r="F88" s="2" t="n"/>
      <c r="G88" s="2" t="n"/>
      <c r="H88" s="2" t="n"/>
      <c r="I88" s="2" t="n"/>
      <c r="J88" s="2" t="n"/>
      <c r="K88" s="2" t="n"/>
      <c r="L88" s="2" t="n"/>
    </row>
    <row r="89">
      <c r="A89" s="2" t="inlineStr">
        <is>
          <t>Korea, D.P.R.</t>
        </is>
      </c>
      <c r="B89" s="2" t="inlineStr">
        <is>
          <t>Telecom. Services</t>
        </is>
      </c>
      <c r="C89" s="2" t="inlineStr">
        <is>
          <t>Telecom. Services</t>
        </is>
      </c>
      <c r="D89" s="2" t="inlineStr">
        <is>
          <t>Telecom. Services</t>
        </is>
      </c>
      <c r="E89" s="2" t="n"/>
      <c r="F89" s="2" t="n"/>
      <c r="G89" s="2" t="n"/>
      <c r="H89" s="2" t="n"/>
      <c r="I89" s="2" t="n"/>
      <c r="J89" s="2" t="n"/>
      <c r="K89" s="2" t="n"/>
      <c r="L89" s="2" t="n"/>
    </row>
    <row r="90">
      <c r="A90" s="2" t="inlineStr">
        <is>
          <t>Kuwait</t>
        </is>
      </c>
      <c r="B90" s="2" t="inlineStr">
        <is>
          <t>Tobacco</t>
        </is>
      </c>
      <c r="C90" s="2" t="inlineStr">
        <is>
          <t>Tobacco</t>
        </is>
      </c>
      <c r="D90" s="2" t="inlineStr">
        <is>
          <t>Tobacco</t>
        </is>
      </c>
      <c r="E90" s="2" t="n"/>
      <c r="F90" s="2" t="n"/>
      <c r="G90" s="2" t="n"/>
      <c r="H90" s="2" t="n"/>
      <c r="I90" s="2" t="n"/>
      <c r="J90" s="2" t="n"/>
      <c r="K90" s="2" t="n"/>
      <c r="L90" s="2" t="n"/>
    </row>
    <row r="91">
      <c r="A91" s="2" t="inlineStr">
        <is>
          <t>Kyrgyzstan</t>
        </is>
      </c>
      <c r="B91" s="2" t="inlineStr">
        <is>
          <t>Total Market</t>
        </is>
      </c>
      <c r="C91" s="2" t="inlineStr">
        <is>
          <t>Total Market</t>
        </is>
      </c>
      <c r="D91" s="2" t="inlineStr">
        <is>
          <t>Total Market</t>
        </is>
      </c>
      <c r="E91" s="2" t="n"/>
      <c r="F91" s="2" t="n"/>
      <c r="G91" s="2" t="n"/>
      <c r="H91" s="2" t="n"/>
      <c r="I91" s="2" t="n"/>
      <c r="J91" s="2" t="n"/>
      <c r="K91" s="2" t="n"/>
      <c r="L91" s="2" t="n"/>
    </row>
    <row r="92">
      <c r="A92" s="2" t="inlineStr">
        <is>
          <t>Laos</t>
        </is>
      </c>
      <c r="B92" s="2" t="inlineStr">
        <is>
          <t>Total Market (without financials)</t>
        </is>
      </c>
      <c r="C92" s="2" t="inlineStr">
        <is>
          <t>Total Market (without financials)</t>
        </is>
      </c>
      <c r="D92" s="2" t="inlineStr">
        <is>
          <t>Total Market (without financials)</t>
        </is>
      </c>
      <c r="E92" s="2" t="n"/>
      <c r="F92" s="2" t="n"/>
      <c r="G92" s="2" t="n"/>
      <c r="H92" s="2" t="n"/>
      <c r="I92" s="2" t="n"/>
      <c r="J92" s="2" t="n"/>
      <c r="K92" s="2" t="n"/>
      <c r="L92" s="2" t="n"/>
    </row>
    <row r="93">
      <c r="A93" s="2" t="inlineStr">
        <is>
          <t>Latvia</t>
        </is>
      </c>
      <c r="B93" s="2" t="inlineStr">
        <is>
          <t>Transportation</t>
        </is>
      </c>
      <c r="C93" s="2" t="inlineStr">
        <is>
          <t>Transportation</t>
        </is>
      </c>
      <c r="D93" s="2" t="inlineStr">
        <is>
          <t>Transportation</t>
        </is>
      </c>
      <c r="E93" s="2" t="n"/>
      <c r="F93" s="2" t="n"/>
      <c r="G93" s="2" t="n"/>
      <c r="H93" s="2" t="n"/>
      <c r="I93" s="2" t="n"/>
      <c r="J93" s="2" t="n"/>
      <c r="K93" s="2" t="n"/>
      <c r="L93" s="2" t="n"/>
    </row>
    <row r="94">
      <c r="A94" s="2" t="inlineStr">
        <is>
          <t>Lebanon</t>
        </is>
      </c>
      <c r="B94" s="2" t="inlineStr">
        <is>
          <t>Transportation (Railroads)</t>
        </is>
      </c>
      <c r="C94" s="2" t="inlineStr">
        <is>
          <t>Transportation (Railroads)</t>
        </is>
      </c>
      <c r="D94" s="2" t="inlineStr">
        <is>
          <t>Transportation (Railroads)</t>
        </is>
      </c>
      <c r="E94" s="2" t="n"/>
      <c r="F94" s="2" t="n"/>
      <c r="G94" s="2" t="n"/>
      <c r="H94" s="2" t="n"/>
      <c r="I94" s="2" t="n"/>
      <c r="J94" s="2" t="n"/>
      <c r="K94" s="2" t="n"/>
      <c r="L94" s="2" t="n"/>
    </row>
    <row r="95">
      <c r="A95" s="2" t="inlineStr">
        <is>
          <t>Liberia</t>
        </is>
      </c>
      <c r="B95" s="2" t="inlineStr">
        <is>
          <t>Trucking</t>
        </is>
      </c>
      <c r="C95" s="2" t="inlineStr">
        <is>
          <t>Trucking</t>
        </is>
      </c>
      <c r="D95" s="2" t="inlineStr">
        <is>
          <t>Trucking</t>
        </is>
      </c>
      <c r="E95" s="2" t="n"/>
      <c r="F95" s="2" t="n"/>
      <c r="G95" s="2" t="n"/>
      <c r="H95" s="2" t="n"/>
      <c r="I95" s="2" t="n"/>
      <c r="J95" s="2" t="n"/>
      <c r="K95" s="2" t="n"/>
      <c r="L95" s="2" t="n"/>
    </row>
    <row r="96">
      <c r="A96" s="2" t="inlineStr">
        <is>
          <t>Libya</t>
        </is>
      </c>
      <c r="B96" s="2" t="inlineStr">
        <is>
          <t>Utility (General)</t>
        </is>
      </c>
      <c r="C96" s="2" t="inlineStr">
        <is>
          <t>Utility (General)</t>
        </is>
      </c>
      <c r="D96" s="2" t="inlineStr">
        <is>
          <t>Utility (General)</t>
        </is>
      </c>
      <c r="E96" s="2" t="n"/>
      <c r="F96" s="2" t="n"/>
      <c r="G96" s="2" t="n"/>
      <c r="H96" s="2" t="n"/>
      <c r="I96" s="2" t="n"/>
      <c r="J96" s="2" t="n"/>
      <c r="K96" s="2" t="n"/>
      <c r="L96" s="2" t="n"/>
    </row>
    <row r="97">
      <c r="A97" s="2" t="inlineStr">
        <is>
          <t>Liechtenstein</t>
        </is>
      </c>
      <c r="B97" s="2" t="inlineStr">
        <is>
          <t>Utility (Water)</t>
        </is>
      </c>
      <c r="C97" s="2" t="inlineStr">
        <is>
          <t>Utility (Water)</t>
        </is>
      </c>
      <c r="D97" s="2" t="inlineStr">
        <is>
          <t>Utility (Water)</t>
        </is>
      </c>
      <c r="E97" s="2" t="n"/>
      <c r="F97" s="2" t="n"/>
      <c r="G97" s="2" t="n"/>
      <c r="H97" s="2" t="n"/>
      <c r="I97" s="2" t="n"/>
      <c r="J97" s="2" t="n"/>
      <c r="K97" s="2" t="n"/>
      <c r="L97" s="2" t="n"/>
    </row>
    <row r="98">
      <c r="A98" s="2" t="inlineStr">
        <is>
          <t>Lithuania</t>
        </is>
      </c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</row>
    <row r="99">
      <c r="A99" s="2" t="inlineStr">
        <is>
          <t>Luxembourg</t>
        </is>
      </c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</row>
    <row r="100">
      <c r="A100" s="2" t="inlineStr">
        <is>
          <t>Macao</t>
        </is>
      </c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</row>
    <row r="101">
      <c r="A101" s="2" t="inlineStr">
        <is>
          <t>Macedonia</t>
        </is>
      </c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  <c r="K101" s="2" t="n"/>
      <c r="L101" s="2" t="n"/>
    </row>
    <row r="102">
      <c r="A102" s="2" t="inlineStr">
        <is>
          <t>Madagascar</t>
        </is>
      </c>
      <c r="B102" s="2" t="n"/>
      <c r="C102" s="2" t="n"/>
      <c r="D102" s="2" t="n"/>
      <c r="E102" s="2" t="n"/>
      <c r="F102" s="2" t="n"/>
      <c r="G102" s="2" t="n"/>
      <c r="H102" s="2" t="n"/>
      <c r="I102" s="2" t="n"/>
      <c r="J102" s="2" t="n"/>
      <c r="K102" s="2" t="n"/>
      <c r="L102" s="2" t="n"/>
    </row>
    <row r="103">
      <c r="A103" s="2" t="inlineStr">
        <is>
          <t>Malawi</t>
        </is>
      </c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</row>
    <row r="104">
      <c r="A104" s="2" t="inlineStr">
        <is>
          <t>Malaysia</t>
        </is>
      </c>
      <c r="B104" s="2" t="n"/>
      <c r="C104" s="2" t="n"/>
      <c r="D104" s="2" t="n"/>
      <c r="E104" s="2" t="n"/>
      <c r="F104" s="2" t="n"/>
      <c r="G104" s="2" t="n"/>
      <c r="H104" s="2" t="n"/>
      <c r="I104" s="2" t="n"/>
      <c r="J104" s="2" t="n"/>
      <c r="K104" s="2" t="n"/>
      <c r="L104" s="2" t="n"/>
    </row>
    <row r="105">
      <c r="A105" s="2" t="inlineStr">
        <is>
          <t>Maldives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</row>
    <row r="106">
      <c r="A106" s="2" t="inlineStr">
        <is>
          <t>Mali</t>
        </is>
      </c>
      <c r="B106" s="2" t="n"/>
      <c r="C106" s="2" t="n"/>
      <c r="D106" s="2" t="n"/>
      <c r="E106" s="2" t="n"/>
      <c r="F106" s="2" t="n"/>
      <c r="G106" s="2" t="n"/>
      <c r="H106" s="2" t="n"/>
      <c r="I106" s="2" t="n"/>
      <c r="J106" s="2" t="n"/>
      <c r="K106" s="2" t="n"/>
      <c r="L106" s="2" t="n"/>
    </row>
    <row r="107">
      <c r="A107" s="2" t="inlineStr">
        <is>
          <t>Malta</t>
        </is>
      </c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  <c r="K107" s="2" t="n"/>
      <c r="L107" s="2" t="n"/>
    </row>
    <row r="108">
      <c r="A108" s="2" t="inlineStr">
        <is>
          <t>Mauritius</t>
        </is>
      </c>
      <c r="B108" s="2" t="n"/>
      <c r="C108" s="2" t="n"/>
      <c r="D108" s="2" t="n"/>
      <c r="E108" s="2" t="n"/>
      <c r="F108" s="2" t="n"/>
      <c r="G108" s="2" t="n"/>
      <c r="H108" s="2" t="n"/>
      <c r="I108" s="2" t="n"/>
      <c r="J108" s="2" t="n"/>
      <c r="K108" s="2" t="n"/>
      <c r="L108" s="2" t="n"/>
    </row>
    <row r="109">
      <c r="A109" s="2" t="inlineStr">
        <is>
          <t>Mexico</t>
        </is>
      </c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</row>
    <row r="110">
      <c r="A110" s="2" t="inlineStr">
        <is>
          <t>Moldova</t>
        </is>
      </c>
      <c r="B110" s="2" t="n"/>
      <c r="C110" s="2" t="n"/>
      <c r="D110" s="2" t="n"/>
      <c r="E110" s="2" t="n"/>
      <c r="F110" s="2" t="n"/>
      <c r="G110" s="2" t="n"/>
      <c r="H110" s="2" t="n"/>
      <c r="I110" s="2" t="n"/>
      <c r="J110" s="2" t="n"/>
      <c r="K110" s="2" t="n"/>
      <c r="L110" s="2" t="n"/>
    </row>
    <row r="111">
      <c r="A111" s="2" t="inlineStr">
        <is>
          <t>Mongolia</t>
        </is>
      </c>
      <c r="B111" s="2" t="n"/>
      <c r="C111" s="2" t="n"/>
      <c r="D111" s="2" t="n"/>
      <c r="E111" s="2" t="n"/>
      <c r="F111" s="2" t="n"/>
      <c r="G111" s="2" t="n"/>
      <c r="H111" s="2" t="n"/>
      <c r="I111" s="2" t="n"/>
      <c r="J111" s="2" t="n"/>
      <c r="K111" s="2" t="n"/>
      <c r="L111" s="2" t="n"/>
    </row>
    <row r="112">
      <c r="A112" s="2" t="inlineStr">
        <is>
          <t>Montenegro</t>
        </is>
      </c>
      <c r="B112" s="2" t="n"/>
      <c r="C112" s="2" t="n"/>
      <c r="D112" s="2" t="n"/>
      <c r="E112" s="2" t="n"/>
      <c r="F112" s="2" t="n"/>
      <c r="G112" s="2" t="n"/>
      <c r="H112" s="2" t="n"/>
      <c r="I112" s="2" t="n"/>
      <c r="J112" s="2" t="n"/>
      <c r="K112" s="2" t="n"/>
      <c r="L112" s="2" t="n"/>
    </row>
    <row r="113">
      <c r="A113" s="2" t="inlineStr">
        <is>
          <t>Montserrat</t>
        </is>
      </c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</row>
    <row r="114">
      <c r="A114" s="2" t="inlineStr">
        <is>
          <t>Morocco</t>
        </is>
      </c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</row>
    <row r="115">
      <c r="A115" s="2" t="inlineStr">
        <is>
          <t>Mozambique</t>
        </is>
      </c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</row>
    <row r="116">
      <c r="A116" s="2" t="inlineStr">
        <is>
          <t>Myanmar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</row>
    <row r="117">
      <c r="A117" s="2" t="inlineStr">
        <is>
          <t>Namibia</t>
        </is>
      </c>
      <c r="B117" s="2" t="n"/>
      <c r="C117" s="2" t="n"/>
      <c r="D117" s="2" t="n"/>
      <c r="E117" s="2" t="n"/>
      <c r="F117" s="2" t="n"/>
      <c r="G117" s="2" t="n"/>
      <c r="H117" s="2" t="n"/>
      <c r="I117" s="2" t="n"/>
      <c r="J117" s="2" t="n"/>
      <c r="K117" s="2" t="n"/>
      <c r="L117" s="2" t="n"/>
    </row>
    <row r="118">
      <c r="A118" s="2" t="inlineStr">
        <is>
          <t>Nepal</t>
        </is>
      </c>
      <c r="B118" s="2" t="n"/>
      <c r="C118" s="2" t="n"/>
      <c r="D118" s="2" t="n"/>
      <c r="E118" s="2" t="n"/>
      <c r="F118" s="2" t="n"/>
      <c r="G118" s="2" t="n"/>
      <c r="H118" s="2" t="n"/>
      <c r="I118" s="2" t="n"/>
      <c r="J118" s="2" t="n"/>
      <c r="K118" s="2" t="n"/>
      <c r="L118" s="2" t="n"/>
    </row>
    <row r="119">
      <c r="A119" s="2" t="inlineStr">
        <is>
          <t>Netherlands</t>
        </is>
      </c>
      <c r="B119" s="2" t="n"/>
      <c r="C119" s="2" t="n"/>
      <c r="D119" s="2" t="n"/>
      <c r="E119" s="2" t="n"/>
      <c r="F119" s="2" t="n"/>
      <c r="G119" s="2" t="n"/>
      <c r="H119" s="2" t="n"/>
      <c r="I119" s="2" t="n"/>
      <c r="J119" s="2" t="n"/>
      <c r="K119" s="2" t="n"/>
      <c r="L119" s="2" t="n"/>
    </row>
    <row r="120">
      <c r="A120" s="2" t="inlineStr">
        <is>
          <t>New Zealand</t>
        </is>
      </c>
      <c r="B120" s="2" t="n"/>
      <c r="C120" s="2" t="n"/>
      <c r="D120" s="2" t="n"/>
      <c r="E120" s="2" t="n"/>
      <c r="F120" s="2" t="n"/>
      <c r="G120" s="2" t="n"/>
      <c r="H120" s="2" t="n"/>
      <c r="I120" s="2" t="n"/>
      <c r="J120" s="2" t="n"/>
      <c r="K120" s="2" t="n"/>
      <c r="L120" s="2" t="n"/>
    </row>
    <row r="121">
      <c r="A121" s="2" t="inlineStr">
        <is>
          <t>Nicaragua</t>
        </is>
      </c>
      <c r="B121" s="2" t="n"/>
      <c r="C121" s="2" t="n"/>
      <c r="D121" s="2" t="n"/>
      <c r="E121" s="2" t="n"/>
      <c r="F121" s="2" t="n"/>
      <c r="G121" s="2" t="n"/>
      <c r="H121" s="2" t="n"/>
      <c r="I121" s="2" t="n"/>
      <c r="J121" s="2" t="n"/>
      <c r="K121" s="2" t="n"/>
      <c r="L121" s="2" t="n"/>
    </row>
    <row r="122">
      <c r="A122" s="2" t="inlineStr">
        <is>
          <t>Niger</t>
        </is>
      </c>
      <c r="B122" s="2" t="n"/>
      <c r="C122" s="2" t="n"/>
      <c r="D122" s="2" t="n"/>
      <c r="E122" s="2" t="n"/>
      <c r="F122" s="2" t="n"/>
      <c r="G122" s="2" t="n"/>
      <c r="H122" s="2" t="n"/>
      <c r="I122" s="2" t="n"/>
      <c r="J122" s="2" t="n"/>
      <c r="K122" s="2" t="n"/>
      <c r="L122" s="2" t="n"/>
    </row>
    <row r="123">
      <c r="A123" s="2" t="inlineStr">
        <is>
          <t>Nigeria</t>
        </is>
      </c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  <c r="K123" s="2" t="n"/>
      <c r="L123" s="2" t="n"/>
    </row>
    <row r="124">
      <c r="A124" s="2" t="inlineStr">
        <is>
          <t>Norway</t>
        </is>
      </c>
      <c r="B124" s="2" t="n"/>
      <c r="C124" s="2" t="n"/>
      <c r="D124" s="2" t="n"/>
      <c r="E124" s="2" t="n"/>
      <c r="F124" s="2" t="n"/>
      <c r="G124" s="2" t="n"/>
      <c r="H124" s="2" t="n"/>
      <c r="I124" s="2" t="n"/>
      <c r="J124" s="2" t="n"/>
      <c r="K124" s="2" t="n"/>
      <c r="L124" s="2" t="n"/>
    </row>
    <row r="125">
      <c r="A125" s="2" t="inlineStr">
        <is>
          <t>Oman</t>
        </is>
      </c>
      <c r="B125" s="2" t="n"/>
      <c r="C125" s="2" t="n"/>
      <c r="D125" s="2" t="n"/>
      <c r="E125" s="2" t="n"/>
      <c r="F125" s="2" t="n"/>
      <c r="G125" s="2" t="n"/>
      <c r="H125" s="2" t="n"/>
      <c r="I125" s="2" t="n"/>
      <c r="J125" s="2" t="n"/>
      <c r="K125" s="2" t="n"/>
      <c r="L125" s="2" t="n"/>
    </row>
    <row r="126">
      <c r="A126" s="2" t="inlineStr">
        <is>
          <t>Pakistan</t>
        </is>
      </c>
      <c r="B126" s="2" t="n"/>
      <c r="C126" s="2" t="n"/>
      <c r="D126" s="2" t="n"/>
      <c r="E126" s="2" t="n"/>
      <c r="F126" s="2" t="n"/>
      <c r="G126" s="2" t="n"/>
      <c r="H126" s="2" t="n"/>
      <c r="I126" s="2" t="n"/>
      <c r="J126" s="2" t="n"/>
      <c r="K126" s="2" t="n"/>
      <c r="L126" s="2" t="n"/>
    </row>
    <row r="127">
      <c r="A127" s="2" t="inlineStr">
        <is>
          <t>Panama</t>
        </is>
      </c>
      <c r="B127" s="2" t="n"/>
      <c r="C127" s="2" t="n"/>
      <c r="D127" s="2" t="n"/>
      <c r="E127" s="2" t="n"/>
      <c r="F127" s="2" t="n"/>
      <c r="G127" s="2" t="n"/>
      <c r="H127" s="2" t="n"/>
      <c r="I127" s="2" t="n"/>
      <c r="J127" s="2" t="n"/>
      <c r="K127" s="2" t="n"/>
      <c r="L127" s="2" t="n"/>
    </row>
    <row r="128">
      <c r="A128" s="2" t="inlineStr">
        <is>
          <t>Papua New Guinea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</row>
    <row r="129">
      <c r="A129" s="2" t="inlineStr">
        <is>
          <t>Paraguay</t>
        </is>
      </c>
      <c r="B129" s="2" t="n"/>
      <c r="C129" s="2" t="n"/>
      <c r="D129" s="2" t="n"/>
      <c r="E129" s="2" t="n"/>
      <c r="F129" s="2" t="n"/>
      <c r="G129" s="2" t="n"/>
      <c r="H129" s="2" t="n"/>
      <c r="I129" s="2" t="n"/>
      <c r="J129" s="2" t="n"/>
      <c r="K129" s="2" t="n"/>
      <c r="L129" s="2" t="n"/>
    </row>
    <row r="130">
      <c r="A130" s="2" t="inlineStr">
        <is>
          <t>Peru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</row>
    <row r="131">
      <c r="A131" s="2" t="inlineStr">
        <is>
          <t>Philippines</t>
        </is>
      </c>
      <c r="B131" s="2" t="n"/>
      <c r="C131" s="2" t="n"/>
      <c r="D131" s="2" t="n"/>
      <c r="E131" s="2" t="n"/>
      <c r="F131" s="2" t="n"/>
      <c r="G131" s="2" t="n"/>
      <c r="H131" s="2" t="n"/>
      <c r="I131" s="2" t="n"/>
      <c r="J131" s="2" t="n"/>
      <c r="K131" s="2" t="n"/>
      <c r="L131" s="2" t="n"/>
    </row>
    <row r="132">
      <c r="A132" s="2" t="inlineStr">
        <is>
          <t>Poland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</row>
    <row r="133">
      <c r="A133" s="2" t="inlineStr">
        <is>
          <t>Portugal</t>
        </is>
      </c>
      <c r="B133" s="2" t="n"/>
      <c r="C133" s="2" t="n"/>
      <c r="D133" s="2" t="n"/>
      <c r="E133" s="2" t="n"/>
      <c r="F133" s="2" t="n"/>
      <c r="G133" s="2" t="n"/>
      <c r="H133" s="2" t="n"/>
      <c r="I133" s="2" t="n"/>
      <c r="J133" s="2" t="n"/>
      <c r="K133" s="2" t="n"/>
      <c r="L133" s="2" t="n"/>
    </row>
    <row r="134">
      <c r="A134" s="2" t="inlineStr">
        <is>
          <t>Qatar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</row>
    <row r="135">
      <c r="A135" s="2" t="inlineStr">
        <is>
          <t>Ras Al Khaimah (Emirate of)</t>
        </is>
      </c>
      <c r="B135" s="2" t="n"/>
      <c r="C135" s="2" t="n"/>
      <c r="D135" s="2" t="n"/>
      <c r="E135" s="2" t="n"/>
      <c r="F135" s="2" t="n"/>
      <c r="G135" s="2" t="n"/>
      <c r="H135" s="2" t="n"/>
      <c r="I135" s="2" t="n"/>
      <c r="J135" s="2" t="n"/>
      <c r="K135" s="2" t="n"/>
      <c r="L135" s="2" t="n"/>
    </row>
    <row r="136">
      <c r="A136" s="2" t="inlineStr">
        <is>
          <t>Romania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</row>
    <row r="137">
      <c r="A137" s="2" t="inlineStr">
        <is>
          <t>Russia</t>
        </is>
      </c>
      <c r="B137" s="2" t="n"/>
      <c r="C137" s="2" t="n"/>
      <c r="D137" s="2" t="n"/>
      <c r="E137" s="2" t="n"/>
      <c r="F137" s="2" t="n"/>
      <c r="G137" s="2" t="n"/>
      <c r="H137" s="2" t="n"/>
      <c r="I137" s="2" t="n"/>
      <c r="J137" s="2" t="n"/>
      <c r="K137" s="2" t="n"/>
      <c r="L137" s="2" t="n"/>
    </row>
    <row r="138">
      <c r="A138" s="2" t="inlineStr">
        <is>
          <t>Rwanda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</row>
    <row r="139">
      <c r="A139" s="2" t="inlineStr">
        <is>
          <t>Saudi Arabia</t>
        </is>
      </c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  <c r="K139" s="2" t="n"/>
      <c r="L139" s="2" t="n"/>
    </row>
    <row r="140">
      <c r="A140" s="2" t="inlineStr">
        <is>
          <t>Senegal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</row>
    <row r="141">
      <c r="A141" s="2" t="inlineStr">
        <is>
          <t>Serbia</t>
        </is>
      </c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</row>
    <row r="142">
      <c r="A142" s="2" t="inlineStr">
        <is>
          <t>Sharjah</t>
        </is>
      </c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</row>
    <row r="143">
      <c r="A143" s="2" t="inlineStr">
        <is>
          <t>Sierra Leone</t>
        </is>
      </c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</row>
    <row r="144">
      <c r="A144" s="2" t="inlineStr">
        <is>
          <t>Singapore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</row>
    <row r="145">
      <c r="A145" s="2" t="inlineStr">
        <is>
          <t>Slovakia</t>
        </is>
      </c>
      <c r="B145" s="2" t="n"/>
      <c r="C145" s="2" t="n"/>
      <c r="D145" s="2" t="n"/>
      <c r="E145" s="2" t="n"/>
      <c r="F145" s="2" t="n"/>
      <c r="G145" s="2" t="n"/>
      <c r="H145" s="2" t="n"/>
      <c r="I145" s="2" t="n"/>
      <c r="J145" s="2" t="n"/>
      <c r="K145" s="2" t="n"/>
      <c r="L145" s="2" t="n"/>
    </row>
    <row r="146">
      <c r="A146" s="2" t="inlineStr">
        <is>
          <t>Slovenia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</row>
    <row r="147">
      <c r="A147" s="2" t="inlineStr">
        <is>
          <t>Solomon Islands</t>
        </is>
      </c>
      <c r="B147" s="2" t="n"/>
      <c r="C147" s="2" t="n"/>
      <c r="D147" s="2" t="n"/>
      <c r="E147" s="2" t="n"/>
      <c r="F147" s="2" t="n"/>
      <c r="G147" s="2" t="n"/>
      <c r="H147" s="2" t="n"/>
      <c r="I147" s="2" t="n"/>
      <c r="J147" s="2" t="n"/>
      <c r="K147" s="2" t="n"/>
      <c r="L147" s="2" t="n"/>
    </row>
    <row r="148">
      <c r="A148" s="2" t="inlineStr">
        <is>
          <t>Somalia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</row>
    <row r="149">
      <c r="A149" s="2" t="inlineStr">
        <is>
          <t>South Africa</t>
        </is>
      </c>
      <c r="B149" s="2" t="n"/>
      <c r="C149" s="2" t="n"/>
      <c r="D149" s="2" t="n"/>
      <c r="E149" s="2" t="n"/>
      <c r="F149" s="2" t="n"/>
      <c r="G149" s="2" t="n"/>
      <c r="H149" s="2" t="n"/>
      <c r="I149" s="2" t="n"/>
      <c r="J149" s="2" t="n"/>
      <c r="K149" s="2" t="n"/>
      <c r="L149" s="2" t="n"/>
    </row>
    <row r="150">
      <c r="A150" s="2" t="inlineStr">
        <is>
          <t>Spain</t>
        </is>
      </c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</row>
    <row r="151">
      <c r="A151" s="2" t="inlineStr">
        <is>
          <t>Sri Lanka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</row>
    <row r="152">
      <c r="A152" s="2" t="inlineStr">
        <is>
          <t>St. Maarten</t>
        </is>
      </c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</row>
    <row r="153">
      <c r="A153" s="2" t="inlineStr">
        <is>
          <t>St. Vincent &amp; the Grenadines</t>
        </is>
      </c>
      <c r="B153" s="2" t="n"/>
      <c r="C153" s="2" t="n"/>
      <c r="D153" s="2" t="n"/>
      <c r="E153" s="2" t="n"/>
      <c r="F153" s="2" t="n"/>
      <c r="G153" s="2" t="n"/>
      <c r="H153" s="2" t="n"/>
      <c r="I153" s="2" t="n"/>
      <c r="J153" s="2" t="n"/>
      <c r="K153" s="2" t="n"/>
      <c r="L153" s="2" t="n"/>
    </row>
    <row r="154">
      <c r="A154" s="2" t="inlineStr">
        <is>
          <t>Sudan</t>
        </is>
      </c>
      <c r="B154" s="2" t="n"/>
      <c r="C154" s="2" t="n"/>
      <c r="D154" s="2" t="n"/>
      <c r="E154" s="2" t="n"/>
      <c r="F154" s="2" t="n"/>
      <c r="G154" s="2" t="n"/>
      <c r="H154" s="2" t="n"/>
      <c r="I154" s="2" t="n"/>
      <c r="J154" s="2" t="n"/>
      <c r="K154" s="2" t="n"/>
      <c r="L154" s="2" t="n"/>
    </row>
    <row r="155">
      <c r="A155" s="2" t="inlineStr">
        <is>
          <t>Suriname</t>
        </is>
      </c>
      <c r="B155" s="2" t="n"/>
      <c r="C155" s="2" t="n"/>
      <c r="D155" s="2" t="n"/>
      <c r="E155" s="2" t="n"/>
      <c r="F155" s="2" t="n"/>
      <c r="G155" s="2" t="n"/>
      <c r="H155" s="2" t="n"/>
      <c r="I155" s="2" t="n"/>
      <c r="J155" s="2" t="n"/>
      <c r="K155" s="2" t="n"/>
      <c r="L155" s="2" t="n"/>
    </row>
    <row r="156">
      <c r="A156" s="2" t="inlineStr">
        <is>
          <t>Swaziland</t>
        </is>
      </c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</row>
    <row r="157">
      <c r="A157" s="2" t="inlineStr">
        <is>
          <t>Sweden</t>
        </is>
      </c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</row>
    <row r="158">
      <c r="A158" s="2" t="inlineStr">
        <is>
          <t>Switzerland</t>
        </is>
      </c>
      <c r="B158" s="2" t="n"/>
      <c r="C158" s="2" t="n"/>
      <c r="D158" s="2" t="n"/>
      <c r="E158" s="2" t="n"/>
      <c r="F158" s="2" t="n"/>
      <c r="G158" s="2" t="n"/>
      <c r="H158" s="2" t="n"/>
      <c r="I158" s="2" t="n"/>
      <c r="J158" s="2" t="n"/>
      <c r="K158" s="2" t="n"/>
      <c r="L158" s="2" t="n"/>
    </row>
    <row r="159">
      <c r="A159" s="2" t="inlineStr">
        <is>
          <t>Syria</t>
        </is>
      </c>
      <c r="B159" s="2" t="n"/>
      <c r="C159" s="2" t="n"/>
      <c r="D159" s="2" t="n"/>
      <c r="E159" s="2" t="n"/>
      <c r="F159" s="2" t="n"/>
      <c r="G159" s="2" t="n"/>
      <c r="H159" s="2" t="n"/>
      <c r="I159" s="2" t="n"/>
      <c r="J159" s="2" t="n"/>
      <c r="K159" s="2" t="n"/>
      <c r="L159" s="2" t="n"/>
    </row>
    <row r="160">
      <c r="A160" s="2" t="inlineStr">
        <is>
          <t>Taiwan</t>
        </is>
      </c>
      <c r="B160" s="2" t="n"/>
      <c r="C160" s="2" t="n"/>
      <c r="D160" s="2" t="n"/>
      <c r="E160" s="2" t="n"/>
      <c r="F160" s="2" t="n"/>
      <c r="G160" s="2" t="n"/>
      <c r="H160" s="2" t="n"/>
      <c r="I160" s="2" t="n"/>
      <c r="J160" s="2" t="n"/>
      <c r="K160" s="2" t="n"/>
      <c r="L160" s="2" t="n"/>
    </row>
    <row r="161">
      <c r="A161" s="2" t="inlineStr">
        <is>
          <t>Tajikistan</t>
        </is>
      </c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</row>
    <row r="162">
      <c r="A162" s="2" t="inlineStr">
        <is>
          <t>Tanzania</t>
        </is>
      </c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</row>
    <row r="163">
      <c r="A163" s="2" t="inlineStr">
        <is>
          <t>Thailand</t>
        </is>
      </c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</row>
    <row r="164">
      <c r="A164" s="2" t="inlineStr">
        <is>
          <t>Togo</t>
        </is>
      </c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</row>
    <row r="165">
      <c r="A165" s="2" t="inlineStr">
        <is>
          <t>Trinidad and Tobago</t>
        </is>
      </c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</row>
    <row r="166">
      <c r="A166" s="2" t="inlineStr">
        <is>
          <t>Tunisia</t>
        </is>
      </c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</row>
    <row r="167">
      <c r="A167" s="2" t="inlineStr">
        <is>
          <t>Turkey</t>
        </is>
      </c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</row>
    <row r="168">
      <c r="A168" s="2" t="inlineStr">
        <is>
          <t>Turks and Caicos Islands</t>
        </is>
      </c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</row>
    <row r="169">
      <c r="A169" s="2" t="inlineStr">
        <is>
          <t>Uganda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</row>
    <row r="170">
      <c r="A170" s="2" t="inlineStr">
        <is>
          <t>Ukraine</t>
        </is>
      </c>
      <c r="B170" s="2" t="n"/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</row>
    <row r="171">
      <c r="A171" s="2" t="inlineStr">
        <is>
          <t>United Arab Emirates</t>
        </is>
      </c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</row>
    <row r="172">
      <c r="A172" s="2" t="inlineStr">
        <is>
          <t>United Kingdom</t>
        </is>
      </c>
      <c r="B172" s="2" t="n"/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</row>
    <row r="173">
      <c r="A173" s="2" t="inlineStr">
        <is>
          <t>United States</t>
        </is>
      </c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</row>
    <row r="174">
      <c r="A174" s="2" t="inlineStr">
        <is>
          <t>Uruguay</t>
        </is>
      </c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</row>
    <row r="175">
      <c r="A175" s="2" t="inlineStr">
        <is>
          <t>Uzbekistan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</row>
    <row r="176">
      <c r="A176" s="2" t="inlineStr">
        <is>
          <t>Venezuela</t>
        </is>
      </c>
      <c r="B176" s="2" t="n"/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</row>
    <row r="177">
      <c r="A177" s="2" t="inlineStr">
        <is>
          <t>Vietnam</t>
        </is>
      </c>
      <c r="B177" s="2" t="n"/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</row>
    <row r="178">
      <c r="A178" s="2" t="inlineStr">
        <is>
          <t>Yemen, Republic</t>
        </is>
      </c>
      <c r="B178" s="2" t="n"/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</row>
    <row r="179">
      <c r="A179" s="2" t="inlineStr">
        <is>
          <t>Zambia</t>
        </is>
      </c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</row>
    <row r="180">
      <c r="A180" s="2" t="inlineStr">
        <is>
          <t>Zimbabwe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4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6" customWidth="1" min="1" max="1"/>
    <col width="36" customWidth="1" min="2" max="2"/>
    <col width="36" customWidth="1" min="3" max="3"/>
  </cols>
  <sheetData>
    <row r="1">
      <c r="A1" s="1" t="inlineStr">
        <is>
          <t>Parametros de compania y seleccion de benchmarks</t>
        </is>
      </c>
      <c r="B1" s="2" t="n"/>
      <c r="C1" s="2" t="n"/>
    </row>
    <row r="2">
      <c r="A2" s="3" t="inlineStr">
        <is>
          <t>El usuario solo debe editar las celdas azules visibles. Los controles tecnicos quedan internos.</t>
        </is>
      </c>
      <c r="B2" s="2" t="n"/>
      <c r="C2" s="2" t="n"/>
    </row>
    <row r="3">
      <c r="A3" s="2" t="n"/>
      <c r="B3" s="2" t="n"/>
      <c r="C3" s="2" t="n"/>
    </row>
    <row r="4">
      <c r="A4" s="61" t="inlineStr">
        <is>
          <t>Inputs editables</t>
        </is>
      </c>
      <c r="B4" s="8" t="n"/>
      <c r="C4" s="8" t="n"/>
    </row>
    <row r="5">
      <c r="A5" s="9" t="inlineStr">
        <is>
          <t>CompanyName</t>
        </is>
      </c>
      <c r="B5" s="18" t="inlineStr">
        <is>
          <t>CIA ABC</t>
        </is>
      </c>
      <c r="C5" s="11" t="inlineStr">
        <is>
          <t>Nombre libre de la compania.</t>
        </is>
      </c>
    </row>
    <row r="6">
      <c r="A6" s="9" t="inlineStr">
        <is>
          <t>Country</t>
        </is>
      </c>
      <c r="B6" s="18" t="inlineStr">
        <is>
          <t>Colombia</t>
        </is>
      </c>
      <c r="C6" s="11" t="inlineStr">
        <is>
          <t>Pais que define CRP, spread soberano y tasa corporativa de referencia.</t>
        </is>
      </c>
    </row>
    <row r="7">
      <c r="A7" s="9" t="inlineStr">
        <is>
          <t>Sector</t>
        </is>
      </c>
      <c r="B7" s="18" t="inlineStr">
        <is>
          <t>Oil/Gas (Production and Exploration)</t>
        </is>
      </c>
      <c r="C7" s="11" t="inlineStr">
        <is>
          <t>Sector usado para lookup de betas Damodaran.</t>
        </is>
      </c>
    </row>
    <row r="8">
      <c r="A8" s="9" t="inlineStr">
        <is>
          <t>BetaScope</t>
        </is>
      </c>
      <c r="B8" s="18" t="inlineStr">
        <is>
          <t>GLOBAL</t>
        </is>
      </c>
      <c r="C8" s="11" t="inlineStr">
        <is>
          <t>GLOBAL recomendado para empresas fuera de EEUU.</t>
        </is>
      </c>
    </row>
    <row r="9">
      <c r="A9" s="9" t="inlineStr">
        <is>
          <t>CompanyType</t>
        </is>
      </c>
      <c r="B9" s="18" t="inlineStr">
        <is>
          <t>NON_FINANCIAL</t>
        </is>
      </c>
      <c r="C9" s="11" t="inlineStr">
        <is>
          <t>Define la tabla Damodaran de spreads por interest coverage.</t>
        </is>
      </c>
    </row>
    <row r="10">
      <c r="A10" s="9" t="inlineStr">
        <is>
          <t>SizeBenchmark</t>
        </is>
      </c>
      <c r="B10" s="18" t="inlineStr">
        <is>
          <t>All firms</t>
        </is>
      </c>
      <c r="C10" s="11" t="inlineStr">
        <is>
          <t>Benchmark Damodaran de market cap class para caja y deuda/capital.</t>
        </is>
      </c>
    </row>
    <row r="11">
      <c r="A11" s="9" t="inlineStr">
        <is>
          <t>MarginalTaxRate_Optional</t>
        </is>
      </c>
      <c r="B11" s="19" t="n"/>
      <c r="C11" s="11" t="inlineStr">
        <is>
          <t>Si se deja en blanco, el modelo usa la tasa corporativa de referencia del pais.</t>
        </is>
      </c>
    </row>
    <row r="12" hidden="1">
      <c r="A12" s="9" t="inlineStr">
        <is>
          <t>Control_BetaMethod</t>
        </is>
      </c>
      <c r="B12" s="20" t="inlineStr">
        <is>
          <t>SECTOR_CASH_ADJUSTED</t>
        </is>
      </c>
      <c r="C12" s="11" t="inlineStr">
        <is>
          <t>Control interno. Siempre usa beta cash-adjusted Damodaran.</t>
        </is>
      </c>
    </row>
    <row r="13" hidden="1">
      <c r="A13" s="9" t="inlineStr">
        <is>
          <t>Control_ManualRegressionBeta</t>
        </is>
      </c>
      <c r="B13" s="20" t="n"/>
      <c r="C13" s="11" t="inlineStr">
        <is>
          <t>Reservado para version interna.</t>
        </is>
      </c>
    </row>
    <row r="14" hidden="1">
      <c r="A14" s="9" t="inlineStr">
        <is>
          <t>Control_AvgRegressionD/E</t>
        </is>
      </c>
      <c r="B14" s="20" t="n"/>
      <c r="C14" s="11" t="inlineStr">
        <is>
          <t>Reservado para version interna.</t>
        </is>
      </c>
    </row>
    <row r="15" hidden="1">
      <c r="A15" s="9" t="inlineStr">
        <is>
          <t>Control_AvgRegressionCash/FV</t>
        </is>
      </c>
      <c r="B15" s="21" t="n"/>
      <c r="C15" s="11" t="inlineStr">
        <is>
          <t>Reservado para version interna.</t>
        </is>
      </c>
    </row>
    <row r="16" hidden="1">
      <c r="A16" s="9" t="inlineStr">
        <is>
          <t>Control_TargetMode</t>
        </is>
      </c>
      <c r="B16" s="22" t="inlineStr">
        <is>
          <t>TARGET</t>
        </is>
      </c>
      <c r="C16" s="11" t="inlineStr">
        <is>
          <t>Si TargetD/E esta vacio, el modelo cae a D/E observada.</t>
        </is>
      </c>
    </row>
    <row r="17">
      <c r="A17" s="9" t="inlineStr">
        <is>
          <t>TargetD/E_Optional</t>
        </is>
      </c>
      <c r="B17" s="23" t="n"/>
      <c r="C17" s="11" t="inlineStr">
        <is>
          <t>Opcional. Si se deja en blanco, se usa la D/E observada.</t>
        </is>
      </c>
    </row>
    <row r="18" hidden="1">
      <c r="A18" s="9" t="inlineStr">
        <is>
          <t>Control_DebtCostMethod</t>
        </is>
      </c>
      <c r="B18" s="20" t="inlineStr">
        <is>
          <t>DAMODARAN_AUTO</t>
        </is>
      </c>
      <c r="C18" s="11" t="inlineStr">
        <is>
          <t>Control interno. Default spread por interest coverage.</t>
        </is>
      </c>
    </row>
    <row r="19" hidden="1">
      <c r="A19" s="9" t="inlineStr">
        <is>
          <t>Control_ManualPreTaxCostDebt</t>
        </is>
      </c>
      <c r="B19" s="20" t="n"/>
      <c r="C19" s="11" t="inlineStr">
        <is>
          <t>Reservado para version interna.</t>
        </is>
      </c>
    </row>
    <row r="20" hidden="1">
      <c r="A20" s="9" t="inlineStr">
        <is>
          <t>Control_CountryLambda</t>
        </is>
      </c>
      <c r="B20" s="22" t="n">
        <v>1</v>
      </c>
      <c r="C20" s="11" t="inlineStr">
        <is>
          <t>Control interno. Version publica usa lambda = 1.00.</t>
        </is>
      </c>
    </row>
    <row r="21" hidden="1">
      <c r="A21" s="9" t="inlineStr">
        <is>
          <t>Control_CompanySpecificPremium</t>
        </is>
      </c>
      <c r="B21" s="22" t="n">
        <v>0</v>
      </c>
      <c r="C21" s="11" t="inlineStr">
        <is>
          <t>Control interno. Version publica no agrega premio especifico.</t>
        </is>
      </c>
    </row>
    <row r="22" hidden="1">
      <c r="A22" s="9" t="inlineStr">
        <is>
          <t>Control_SizeLiquidityPremium</t>
        </is>
      </c>
      <c r="B22" s="22" t="n">
        <v>0</v>
      </c>
      <c r="C22" s="11" t="inlineStr">
        <is>
          <t>Control interno. Version publica no inventa size premium.</t>
        </is>
      </c>
    </row>
    <row r="23" hidden="1">
      <c r="A23" s="9" t="inlineStr">
        <is>
          <t>Control_RiskFreeOverride</t>
        </is>
      </c>
      <c r="B23" s="22" t="n"/>
      <c r="C23" s="11" t="inlineStr">
        <is>
          <t>Reservado para version interna.</t>
        </is>
      </c>
    </row>
    <row r="24" hidden="1">
      <c r="A24" s="9" t="inlineStr">
        <is>
          <t>Control_CRPOverride</t>
        </is>
      </c>
      <c r="B24" s="22" t="n"/>
      <c r="C24" s="11" t="inlineStr">
        <is>
          <t>Reservado para version interna.</t>
        </is>
      </c>
    </row>
    <row r="25" hidden="1">
      <c r="A25" s="9" t="inlineStr">
        <is>
          <t>Control_MatureERPOverride</t>
        </is>
      </c>
      <c r="B25" s="22" t="n"/>
      <c r="C25" s="11" t="inlineStr">
        <is>
          <t>Reservado para version interna.</t>
        </is>
      </c>
    </row>
    <row r="26" hidden="1">
      <c r="A26" s="9" t="inlineStr">
        <is>
          <t>Control_ExtraDebtSpread</t>
        </is>
      </c>
      <c r="B26" s="22" t="n">
        <v>0</v>
      </c>
      <c r="C26" s="11" t="inlineStr">
        <is>
          <t>Reservado para version interna.</t>
        </is>
      </c>
    </row>
    <row r="27" hidden="1">
      <c r="A27" s="9" t="inlineStr">
        <is>
          <t>Control_UseObservedCash</t>
        </is>
      </c>
      <c r="B27" s="22" t="inlineStr">
        <is>
          <t>YES</t>
        </is>
      </c>
      <c r="C27" s="11" t="inlineStr">
        <is>
          <t>Control interno. Prioriza caja observada si existe.</t>
        </is>
      </c>
    </row>
    <row r="28" hidden="1">
      <c r="A28" s="9" t="inlineStr">
        <is>
          <t>Control_UseTreasuryNetUSSpread</t>
        </is>
      </c>
      <c r="B28" s="20" t="inlineStr">
        <is>
          <t>YES</t>
        </is>
      </c>
      <c r="C28" s="11" t="inlineStr">
        <is>
          <t>Control interno. Usa Treasury neto de spread EEUU.</t>
        </is>
      </c>
    </row>
    <row r="29">
      <c r="A29" s="2" t="n"/>
      <c r="B29" s="24" t="n"/>
      <c r="C29" s="2" t="n"/>
    </row>
    <row r="30">
      <c r="A30" s="2" t="n"/>
      <c r="B30" s="24" t="n"/>
      <c r="C30" s="2" t="n"/>
    </row>
    <row r="31">
      <c r="A31" s="2" t="n"/>
      <c r="B31" s="24" t="n"/>
      <c r="C31" s="2" t="n"/>
    </row>
    <row r="32">
      <c r="A32" s="61" t="inlineStr">
        <is>
          <t>Benchmarks traidos por el modelo</t>
        </is>
      </c>
      <c r="B32" s="8" t="n"/>
      <c r="C32" s="8" t="n"/>
    </row>
    <row r="33">
      <c r="A33" s="9" t="inlineStr">
        <is>
          <t>CountryDefaultTax</t>
        </is>
      </c>
      <c r="B33" s="25">
        <f>IFERROR(INDEX(DATA_COUNTRY_RISK!$F$2:$F$400,MATCH(B6,DATA_COUNTRY_RISK!$A$2:$A$400,0)),"")</f>
        <v/>
      </c>
      <c r="C33" s="11" t="inlineStr">
        <is>
          <t>Benchmark automatico</t>
        </is>
      </c>
    </row>
    <row r="34">
      <c r="A34" s="9" t="inlineStr">
        <is>
          <t>CountryDefaultSpread</t>
        </is>
      </c>
      <c r="B34" s="25">
        <f>IFERROR(INDEX(DATA_COUNTRY_RISK!$C$2:$C$400,MATCH(B6,DATA_COUNTRY_RISK!$A$2:$A$400,0)),"")</f>
        <v/>
      </c>
      <c r="C34" s="11" t="inlineStr">
        <is>
          <t>Benchmark automatico</t>
        </is>
      </c>
    </row>
    <row r="35">
      <c r="A35" s="9" t="inlineStr">
        <is>
          <t>CountryCRP</t>
        </is>
      </c>
      <c r="B35" s="25">
        <f>IFERROR(INDEX(DATA_COUNTRY_RISK!$D$2:$D$400,MATCH(B6,DATA_COUNTRY_RISK!$A$2:$A$400,0)),"")</f>
        <v/>
      </c>
      <c r="C35" s="11" t="inlineStr">
        <is>
          <t>Benchmark automatico</t>
        </is>
      </c>
    </row>
    <row r="36">
      <c r="A36" s="9" t="inlineStr">
        <is>
          <t>CountryTotalERP</t>
        </is>
      </c>
      <c r="B36" s="25">
        <f>IFERROR(INDEX(DATA_COUNTRY_RISK!$E$2:$E$400,MATCH(B6,DATA_COUNTRY_RISK!$A$2:$A$400,0)),"")</f>
        <v/>
      </c>
      <c r="C36" s="11" t="inlineStr">
        <is>
          <t>Benchmark automatico</t>
        </is>
      </c>
    </row>
    <row r="37">
      <c r="A37" s="9" t="inlineStr">
        <is>
          <t>MatureMarketERP_Benchmark</t>
        </is>
      </c>
      <c r="B37" s="25">
        <f>IFERROR(INDEX(DATA_COUNTRY_RISK!$I$2:$I$400,MATCH(B6,DATA_COUNTRY_RISK!$A$2:$A$400,0)),"")</f>
        <v/>
      </c>
      <c r="C37" s="11" t="inlineStr">
        <is>
          <t>Benchmark automatico</t>
        </is>
      </c>
    </row>
    <row r="38">
      <c r="A38" s="9" t="inlineStr">
        <is>
          <t>SectorLeveredBeta</t>
        </is>
      </c>
      <c r="B38" s="26">
        <f>IF(B8="GLOBAL",IFERROR(INDEX(DATA_BETAS_GLOBAL!$C$2:$C$400,MATCH(B7,DATA_BETAS_GLOBAL!$A$2:$A$400,0)),""),IFERROR(INDEX(DATA_BETAS_US!$C$2:$C$400,MATCH(B7,DATA_BETAS_US!$A$2:$A$400,0)),""))</f>
        <v/>
      </c>
      <c r="C38" s="11" t="inlineStr">
        <is>
          <t>Benchmark automatico</t>
        </is>
      </c>
    </row>
    <row r="39">
      <c r="A39" s="9" t="inlineStr">
        <is>
          <t>SectorUnleveredBeta</t>
        </is>
      </c>
      <c r="B39" s="26">
        <f>IF(B8="GLOBAL",IFERROR(INDEX(DATA_BETAS_GLOBAL!$F$2:$F$400,MATCH(B7,DATA_BETAS_GLOBAL!$A$2:$A$400,0)),""),IFERROR(INDEX(DATA_BETAS_US!$F$2:$F$400,MATCH(B7,DATA_BETAS_US!$A$2:$A$400,0)),""))</f>
        <v/>
      </c>
      <c r="C39" s="11" t="inlineStr">
        <is>
          <t>Benchmark automatico</t>
        </is>
      </c>
    </row>
    <row r="40">
      <c r="A40" s="9" t="inlineStr">
        <is>
          <t>SectorCashAdjUnleveredBeta</t>
        </is>
      </c>
      <c r="B40" s="26">
        <f>IF(B8="GLOBAL",IFERROR(INDEX(DATA_BETAS_GLOBAL!$H$2:$H$400,MATCH(B7,DATA_BETAS_GLOBAL!$A$2:$A$400,0)),""),IFERROR(INDEX(DATA_BETAS_US!$H$2:$H$400,MATCH(B7,DATA_BETAS_US!$A$2:$A$400,0)),""))</f>
        <v/>
      </c>
      <c r="C40" s="11" t="inlineStr">
        <is>
          <t>Benchmark automatico</t>
        </is>
      </c>
    </row>
    <row r="41">
      <c r="A41" s="9" t="inlineStr">
        <is>
          <t>SizeCashFV_Benchmark</t>
        </is>
      </c>
      <c r="B41" s="25">
        <f>IFERROR(INDEX(DATA_SIZE_BENCHMARKS!$D$2:$D$20,MATCH(B10,DATA_SIZE_BENCHMARKS!$A$2:$A$20,0)),"")</f>
        <v/>
      </c>
      <c r="C41" s="11" t="inlineStr">
        <is>
          <t>Benchmark automatico</t>
        </is>
      </c>
    </row>
    <row r="42">
      <c r="A42" s="9" t="inlineStr">
        <is>
          <t>SizeDebtCapital_Benchmark</t>
        </is>
      </c>
      <c r="B42" s="25">
        <f>IFERROR(INDEX(DATA_SIZE_BENCHMARKS!$E$2:$E$20,MATCH(B10,DATA_SIZE_BENCHMARKS!$A$2:$A$20,0)),"")</f>
        <v/>
      </c>
      <c r="C42" s="11" t="inlineStr">
        <is>
          <t>Benchmark automatico</t>
        </is>
      </c>
    </row>
    <row r="43">
      <c r="A43" s="9" t="inlineStr">
        <is>
          <t>SizeTotalBeta_Benchmark</t>
        </is>
      </c>
      <c r="B43" s="26">
        <f>IFERROR(INDEX(DATA_SIZE_BENCHMARKS!$I$2:$I$20,MATCH(B10,DATA_SIZE_BENCHMARKS!$A$2:$A$20,0)),"")</f>
        <v/>
      </c>
      <c r="C43" s="11" t="inlineStr">
        <is>
          <t>Benchmark automatico</t>
        </is>
      </c>
    </row>
  </sheetData>
  <mergeCells count="2">
    <mergeCell ref="A4:C4"/>
    <mergeCell ref="A32:C32"/>
  </mergeCells>
  <dataValidations count="5">
    <dataValidation sqref="B6" showDropDown="0" showInputMessage="0" showErrorMessage="0" allowBlank="1" error="Selecciona un valor de la lista para mantener el modelo consistente." prompt="Usa el menu desplegable." type="list">
      <formula1>=LISTS!$A$2:$A$400</formula1>
    </dataValidation>
    <dataValidation sqref="B7" showDropDown="0" showInputMessage="0" showErrorMessage="0" allowBlank="1" error="Selecciona un valor de la lista para mantener el modelo consistente." prompt="Usa el menu desplegable." type="list">
      <formula1>=LISTS!$D$2:$D$400</formula1>
    </dataValidation>
    <dataValidation sqref="B8" showDropDown="0" showInputMessage="0" showErrorMessage="0" allowBlank="1" error="Selecciona un valor de la lista para mantener el modelo consistente." prompt="Usa el menu desplegable." type="list">
      <formula1>=LISTS!$F$2:$F$10</formula1>
    </dataValidation>
    <dataValidation sqref="B9" showDropDown="0" showInputMessage="0" showErrorMessage="0" allowBlank="1" error="Selecciona un valor de la lista para mantener el modelo consistente." prompt="Usa el menu desplegable." type="list">
      <formula1>=LISTS!$G$2:$G$10</formula1>
    </dataValidation>
    <dataValidation sqref="B10" showDropDown="0" showInputMessage="0" showErrorMessage="0" allowBlank="1" error="Selecciona un valor de la lista para mantener el modelo consistente." prompt="Usa el menu desplegable." type="list">
      <formula1>=LISTS!$E$2:$E$20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6" customWidth="1" min="1" max="1"/>
    <col width="24" customWidth="1" min="2" max="2"/>
    <col width="36" customWidth="1" min="3" max="3"/>
  </cols>
  <sheetData>
    <row r="1">
      <c r="A1" s="1" t="inlineStr">
        <is>
          <t>Inputs de balance / mercado</t>
        </is>
      </c>
      <c r="B1" s="2" t="n"/>
      <c r="C1" s="2" t="n"/>
    </row>
    <row r="2">
      <c r="A2" s="3" t="inlineStr">
        <is>
          <t>Aqui van los datos que no puede inferir Damodaran por si solo.</t>
        </is>
      </c>
      <c r="B2" s="2" t="n"/>
      <c r="C2" s="2" t="n"/>
    </row>
    <row r="3">
      <c r="A3" s="2" t="n"/>
      <c r="B3" s="2" t="n"/>
      <c r="C3" s="2" t="n"/>
    </row>
    <row r="4">
      <c r="A4" s="61" t="inlineStr">
        <is>
          <t>Inputs editables</t>
        </is>
      </c>
      <c r="B4" s="8" t="n"/>
      <c r="C4" s="8" t="n"/>
    </row>
    <row r="5">
      <c r="A5" s="9" t="inlineStr">
        <is>
          <t>MarketValueEquity</t>
        </is>
      </c>
      <c r="B5" s="27" t="n">
        <v>1000</v>
      </c>
      <c r="C5" s="11" t="inlineStr">
        <is>
          <t>Valor de mercado del equity, no book equity.</t>
        </is>
      </c>
    </row>
    <row r="6">
      <c r="A6" s="9" t="inlineStr">
        <is>
          <t>TotalDebt</t>
        </is>
      </c>
      <c r="B6" s="27" t="n">
        <v>400</v>
      </c>
      <c r="C6" s="11" t="inlineStr">
        <is>
          <t>Deuda financiera bruta.</t>
        </is>
      </c>
    </row>
    <row r="7">
      <c r="A7" s="9" t="inlineStr">
        <is>
          <t>CashAndMarketableSecurities</t>
        </is>
      </c>
      <c r="B7" s="27" t="n">
        <v>120</v>
      </c>
      <c r="C7" s="11" t="inlineStr">
        <is>
          <t>Caja y equivalentes.</t>
        </is>
      </c>
    </row>
    <row r="8">
      <c r="A8" s="9" t="inlineStr">
        <is>
          <t>EBIT</t>
        </is>
      </c>
      <c r="B8" s="27" t="n">
        <v>180</v>
      </c>
      <c r="C8" s="11" t="inlineStr">
        <is>
          <t>Operating income / EBIT.</t>
        </is>
      </c>
    </row>
    <row r="9">
      <c r="A9" s="9" t="inlineStr">
        <is>
          <t>InterestExpense</t>
        </is>
      </c>
      <c r="B9" s="27" t="n">
        <v>35</v>
      </c>
      <c r="C9" s="11" t="inlineStr">
        <is>
          <t>Gasto financiero anual.</t>
        </is>
      </c>
    </row>
    <row r="10">
      <c r="A10" s="2" t="n"/>
      <c r="B10" s="2" t="n"/>
      <c r="C10" s="2" t="n"/>
    </row>
    <row r="11">
      <c r="A11" s="2" t="n"/>
      <c r="B11" s="2" t="n"/>
      <c r="C11" s="2" t="n"/>
    </row>
    <row r="12">
      <c r="A12" s="61" t="inlineStr">
        <is>
          <t>Metricas derivadas</t>
        </is>
      </c>
      <c r="B12" s="8" t="n"/>
      <c r="C12" s="8" t="n"/>
    </row>
    <row r="13">
      <c r="A13" s="9" t="inlineStr">
        <is>
          <t>GrossCapital</t>
        </is>
      </c>
      <c r="B13" s="28">
        <f>B6+B5</f>
        <v/>
      </c>
      <c r="C13" s="11" t="inlineStr">
        <is>
          <t>Equity + deuda</t>
        </is>
      </c>
    </row>
    <row r="14">
      <c r="A14" s="9" t="inlineStr">
        <is>
          <t>NetDebt</t>
        </is>
      </c>
      <c r="B14" s="28">
        <f>B6-B7</f>
        <v/>
      </c>
      <c r="C14" s="11" t="inlineStr">
        <is>
          <t>Deuda neta</t>
        </is>
      </c>
    </row>
    <row r="15">
      <c r="A15" s="9" t="inlineStr">
        <is>
          <t>ObservedD_E</t>
        </is>
      </c>
      <c r="B15" s="29">
        <f>IFERROR(B6/B5,0)</f>
        <v/>
      </c>
      <c r="C15" s="11" t="inlineStr">
        <is>
          <t>D/E observado</t>
        </is>
      </c>
    </row>
    <row r="16">
      <c r="A16" s="9" t="inlineStr">
        <is>
          <t>ObservedDebtCapital</t>
        </is>
      </c>
      <c r="B16" s="29">
        <f>IFERROR(B6/(B5+B6),0)</f>
        <v/>
      </c>
      <c r="C16" s="11" t="inlineStr">
        <is>
          <t>Deuda / capital observado</t>
        </is>
      </c>
    </row>
    <row r="17">
      <c r="A17" s="9" t="inlineStr">
        <is>
          <t>ObservedCashFV</t>
        </is>
      </c>
      <c r="B17" s="30">
        <f>IFERROR(B7/(B5+B6),0)</f>
        <v/>
      </c>
      <c r="C17" s="11" t="inlineStr">
        <is>
          <t>Caja / firm value observado</t>
        </is>
      </c>
    </row>
    <row r="18">
      <c r="A18" s="9" t="inlineStr">
        <is>
          <t>InterestCoverage</t>
        </is>
      </c>
      <c r="B18" s="29">
        <f>IFERROR(B8/B9,0)</f>
        <v/>
      </c>
      <c r="C18" s="11" t="inlineStr">
        <is>
          <t>EBIT / interes</t>
        </is>
      </c>
    </row>
  </sheetData>
  <mergeCells count="2">
    <mergeCell ref="A12:C12"/>
    <mergeCell ref="A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HazelRo</dc:creator>
  <dc:title xmlns:dc="http://purl.org/dc/elements/1.1/">HazelRo WACC Damodaran v14</dc:title>
  <dc:description xmlns:dc="http://purl.org/dc/elements/1.1/">HazelRo WACC model based on Damodaran methodology with cash-adjusted beta, country risk premium, synthetic debt spread, portal-friendly inputs, and workbook-level controls.</dc:description>
  <dc:subject xmlns:dc="http://purl.org/dc/elements/1.1/">WACC model with cash-adjusted beta bridge</dc:subject>
  <dcterms:created xmlns:dcterms="http://purl.org/dc/terms/" xmlns:xsi="http://www.w3.org/2001/XMLSchema-instance" xsi:type="dcterms:W3CDTF">2026-03-30T00:01:48Z</dcterms:created>
  <dcterms:modified xmlns:dcterms="http://purl.org/dc/terms/" xmlns:xsi="http://www.w3.org/2001/XMLSchema-instance" xsi:type="dcterms:W3CDTF">2026-04-22T01:50:16Z</dcterms:modified>
  <cp:lastModifiedBy>HazelRo</cp:lastModifiedBy>
</cp:coreProperties>
</file>